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godley\Desktop\xl\"/>
    </mc:Choice>
  </mc:AlternateContent>
  <workbookProtection workbookAlgorithmName="SHA-512" workbookHashValue="2kHpRfzkxtLM3rGB7ckCiv9kGUpBaWtdFKRPDmifPsdtXq+vbFjFz6Kr3qvp/1KtocGjpTc1NGCmcZldbMYe/A==" workbookSaltValue="47gSGG8Ff79Do/9+TqKlaw==" workbookSpinCount="100000" lockStructure="1"/>
  <bookViews>
    <workbookView xWindow="0" yWindow="0" windowWidth="28800" windowHeight="12300"/>
  </bookViews>
  <sheets>
    <sheet name="Updated calculators" sheetId="2" r:id="rId1"/>
    <sheet name="Base tabulation Data" sheetId="3" state="hidden" r:id="rId2"/>
  </sheets>
  <definedNames>
    <definedName name="_xlnm.Print_Area" localSheetId="0">'Updated calculators'!$A$1:$I$55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5" i="2"/>
  <c r="H12" i="2" l="1"/>
  <c r="H16" i="2"/>
  <c r="H15" i="2"/>
  <c r="H19" i="2"/>
  <c r="G40" i="3"/>
  <c r="F40" i="3"/>
  <c r="H40" i="3" s="1"/>
  <c r="D29" i="2"/>
  <c r="D30" i="2"/>
  <c r="D28" i="2"/>
  <c r="H14" i="2"/>
  <c r="H13" i="2"/>
  <c r="H11" i="2"/>
  <c r="D27" i="2"/>
  <c r="D26" i="2"/>
  <c r="H18" i="2" l="1"/>
  <c r="H22" i="2" s="1"/>
  <c r="C7" i="2"/>
  <c r="D11" i="2" s="1"/>
  <c r="D12" i="2" s="1"/>
  <c r="D17" i="2" l="1"/>
  <c r="D36" i="2"/>
  <c r="D35" i="2"/>
  <c r="D34" i="2"/>
  <c r="D33" i="2"/>
  <c r="D18" i="2"/>
  <c r="D21" i="2"/>
  <c r="D22" i="2"/>
  <c r="D20" i="2"/>
  <c r="D32" i="2"/>
  <c r="D19" i="2"/>
  <c r="D41" i="2" l="1"/>
</calcChain>
</file>

<file path=xl/connections.xml><?xml version="1.0" encoding="utf-8"?>
<connections xmlns="http://schemas.openxmlformats.org/spreadsheetml/2006/main">
  <connection id="1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<sst xmlns="http://schemas.openxmlformats.org/spreadsheetml/2006/main" count="210" uniqueCount="175">
  <si>
    <t>Shell Building reduction *.80</t>
  </si>
  <si>
    <t>New Tenant reduction *.50</t>
  </si>
  <si>
    <t>Electric vehicle chargers $100</t>
  </si>
  <si>
    <t xml:space="preserve">SMALL COMMERCIAL </t>
  </si>
  <si>
    <t>$0 to $15,000 cost Permit = $100</t>
  </si>
  <si>
    <t>$15,001 to $25,000 Permit = $175</t>
  </si>
  <si>
    <t>$25,001 to $50,000 Permit = $350</t>
  </si>
  <si>
    <t>Fixed charges (Admin)</t>
  </si>
  <si>
    <t>COMMERCIAL</t>
  </si>
  <si>
    <t>Area of construction</t>
  </si>
  <si>
    <t>Calculated FSB construction cost</t>
  </si>
  <si>
    <t>5-B</t>
  </si>
  <si>
    <t>5-A</t>
  </si>
  <si>
    <t>4-HT</t>
  </si>
  <si>
    <t>3-B</t>
  </si>
  <si>
    <t>3-A</t>
  </si>
  <si>
    <t>2-B</t>
  </si>
  <si>
    <t>2-A</t>
  </si>
  <si>
    <t>1-B</t>
  </si>
  <si>
    <t>1-A</t>
  </si>
  <si>
    <t>Column1</t>
  </si>
  <si>
    <t>Construction Types</t>
  </si>
  <si>
    <t>S-2 Low Hazard Storage</t>
  </si>
  <si>
    <t>S-1 Moderate Storage</t>
  </si>
  <si>
    <t>R-4 Care Facility in SFD</t>
  </si>
  <si>
    <t>R-3 SFD, Dorm&lt;16</t>
  </si>
  <si>
    <t>R-2 Apartment, boarding house</t>
  </si>
  <si>
    <t>R-1 Hotel, Boarding house</t>
  </si>
  <si>
    <t>M Mercantile</t>
  </si>
  <si>
    <t>I-4 Daycare with infants</t>
  </si>
  <si>
    <t>I-2 Hospital, Nursing home</t>
  </si>
  <si>
    <t>H-5 HPM facility</t>
  </si>
  <si>
    <t>H-4 Corrosives/Toxics</t>
  </si>
  <si>
    <t>H-3 Chemicals</t>
  </si>
  <si>
    <t>H-2 Deflagration</t>
  </si>
  <si>
    <t>H-1 Detonation</t>
  </si>
  <si>
    <t>F-2 Factory Low Hazard</t>
  </si>
  <si>
    <t>F-1 Factory Ordinary</t>
  </si>
  <si>
    <t>E Educational</t>
  </si>
  <si>
    <t>B Business</t>
  </si>
  <si>
    <t>A-5 Stadium-Bleachers</t>
  </si>
  <si>
    <t>A-4 Sports Arena</t>
  </si>
  <si>
    <t>A-2 Bar-Restaurant</t>
  </si>
  <si>
    <t>Occupancy Types</t>
  </si>
  <si>
    <t>New Building FSB NO reduction*1.0</t>
  </si>
  <si>
    <t xml:space="preserve"> </t>
  </si>
  <si>
    <t>February 2024 ICC BVD table</t>
  </si>
  <si>
    <t>1A</t>
  </si>
  <si>
    <t>1B</t>
  </si>
  <si>
    <t>2A</t>
  </si>
  <si>
    <t>2B</t>
  </si>
  <si>
    <t>3A</t>
  </si>
  <si>
    <t>3B</t>
  </si>
  <si>
    <t>5A</t>
  </si>
  <si>
    <t>5B</t>
  </si>
  <si>
    <t>A-1</t>
  </si>
  <si>
    <r>
      <t>Use Group</t>
    </r>
    <r>
      <rPr>
        <sz val="10"/>
        <rFont val="Calibri"/>
        <family val="2"/>
      </rPr>
      <t>↓</t>
    </r>
  </si>
  <si>
    <r>
      <t>Construction type</t>
    </r>
    <r>
      <rPr>
        <sz val="10"/>
        <rFont val="Calibri"/>
        <family val="2"/>
      </rPr>
      <t>→</t>
    </r>
  </si>
  <si>
    <t>Theater with stage</t>
  </si>
  <si>
    <t xml:space="preserve">A-1 </t>
  </si>
  <si>
    <t>Theater without stage</t>
  </si>
  <si>
    <t>A-2</t>
  </si>
  <si>
    <t>Nightclub</t>
  </si>
  <si>
    <t>A-3</t>
  </si>
  <si>
    <t xml:space="preserve">Church Synagogue, Mosque </t>
  </si>
  <si>
    <t>I-1 Assisted living, group home</t>
  </si>
  <si>
    <t>I-3 Jail &amp; Detention</t>
  </si>
  <si>
    <t>U Utility and misc.</t>
  </si>
  <si>
    <t xml:space="preserve">Restaurant, Bar, Banquet Hall </t>
  </si>
  <si>
    <t xml:space="preserve">A-3 </t>
  </si>
  <si>
    <t>Community hall, Gym, Library</t>
  </si>
  <si>
    <t>A-4</t>
  </si>
  <si>
    <t>Arenas, pools, ice rink</t>
  </si>
  <si>
    <t>B</t>
  </si>
  <si>
    <t>Business</t>
  </si>
  <si>
    <t>E</t>
  </si>
  <si>
    <t>Education &amp; some day care</t>
  </si>
  <si>
    <t>F-1</t>
  </si>
  <si>
    <t>Factory, Moderate hazard</t>
  </si>
  <si>
    <t>F-2</t>
  </si>
  <si>
    <t>Factory, Low Hazard</t>
  </si>
  <si>
    <t>H-1</t>
  </si>
  <si>
    <t>High Hazard-explosives</t>
  </si>
  <si>
    <t>H-2</t>
  </si>
  <si>
    <t>High Hazard-Flammable dust, liquids</t>
  </si>
  <si>
    <t>H-3</t>
  </si>
  <si>
    <t>High Hazard-Chemicals (MOST)</t>
  </si>
  <si>
    <t>H-4</t>
  </si>
  <si>
    <t>High Hazards- Corrosives</t>
  </si>
  <si>
    <t>H-5</t>
  </si>
  <si>
    <t>High Hazard- Semiconductors</t>
  </si>
  <si>
    <t>I-1</t>
  </si>
  <si>
    <t>Inst.- Group home, PCH, Asst. Living</t>
  </si>
  <si>
    <t>I-2</t>
  </si>
  <si>
    <t>I-3</t>
  </si>
  <si>
    <t>Inst- Jail, detension centers</t>
  </si>
  <si>
    <t>I-4</t>
  </si>
  <si>
    <t>Inst. - Day Care (Chld &amp; Adult)</t>
  </si>
  <si>
    <t>M</t>
  </si>
  <si>
    <t>Mercantile</t>
  </si>
  <si>
    <t>R-1</t>
  </si>
  <si>
    <t>Residental-Hotel-Motel</t>
  </si>
  <si>
    <t>R-2</t>
  </si>
  <si>
    <t>Residental- Apartment, Multi Fam.</t>
  </si>
  <si>
    <t>R-3</t>
  </si>
  <si>
    <t>Residental, 1&amp;2 family</t>
  </si>
  <si>
    <t>R-4</t>
  </si>
  <si>
    <t>Residential- board &amp; care, Group homes</t>
  </si>
  <si>
    <t>S-1</t>
  </si>
  <si>
    <t>Storage- Moderate Hazard</t>
  </si>
  <si>
    <t>S-2</t>
  </si>
  <si>
    <t>Storage- Low Hazard</t>
  </si>
  <si>
    <t>U</t>
  </si>
  <si>
    <t>Utility, Misc., Agricultural</t>
  </si>
  <si>
    <t>Inst- Hospital</t>
  </si>
  <si>
    <t>Inst.-Nursing Homes</t>
  </si>
  <si>
    <t>Occ</t>
  </si>
  <si>
    <t>CT</t>
  </si>
  <si>
    <t>0.00 Means not permitted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</si>
  <si>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</si>
  <si>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</si>
  <si>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</si>
  <si>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</si>
  <si>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</si>
  <si>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</si>
  <si>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</si>
  <si>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</si>
  <si>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</si>
  <si>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</si>
  <si>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</si>
  <si>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result</t>
  </si>
  <si>
    <t>A-2a</t>
  </si>
  <si>
    <t>A-2b</t>
  </si>
  <si>
    <t>A-1a</t>
  </si>
  <si>
    <t xml:space="preserve">A-1b </t>
  </si>
  <si>
    <t>A-1b Therater no stage</t>
  </si>
  <si>
    <t>A-1a Theater with stage</t>
  </si>
  <si>
    <t>A-2a Nightclub</t>
  </si>
  <si>
    <t>A-3a Church</t>
  </si>
  <si>
    <t>A-3b Gym-Community Hall</t>
  </si>
  <si>
    <t xml:space="preserve">A-4 </t>
  </si>
  <si>
    <t>Arenas, pools, ice rinks</t>
  </si>
  <si>
    <t>Total Project cost(materials and labor) &lt;$75,000</t>
  </si>
  <si>
    <t>Permit Fee Reduction Calculator</t>
  </si>
  <si>
    <t>Permit Fee Total:</t>
  </si>
  <si>
    <t xml:space="preserve"> CONSTRUCTION FEE ESTIMATOR</t>
  </si>
  <si>
    <r>
      <t xml:space="preserve">Applies to all </t>
    </r>
    <r>
      <rPr>
        <b/>
        <sz val="10"/>
        <rFont val="Arial"/>
        <family val="2"/>
      </rPr>
      <t>small commercial projects only</t>
    </r>
    <r>
      <rPr>
        <sz val="10"/>
        <rFont val="Arial"/>
        <family val="2"/>
      </rPr>
      <t xml:space="preserve"> including HVAC, Electrical, and Plumbing stand-alone permits</t>
    </r>
  </si>
  <si>
    <t>Enter Project area Square Feet:</t>
  </si>
  <si>
    <t>Enter "1" to activate</t>
  </si>
  <si>
    <t>IBC Occupancy Classification:</t>
  </si>
  <si>
    <t>IBC Construction Type:</t>
  </si>
  <si>
    <t>ICC BVD Factor  $/Sq. Ft.:</t>
  </si>
  <si>
    <t xml:space="preserve">Fixed fee applications enter "1" for each type </t>
  </si>
  <si>
    <t>Base Permit Fee</t>
  </si>
  <si>
    <t>→Use drop down →</t>
  </si>
  <si>
    <t>→Use drop down→</t>
  </si>
  <si>
    <t>$50,001 to $75.000 Permit = $525</t>
  </si>
  <si>
    <t>$75,001 to $100,000 Permit = $700</t>
  </si>
  <si>
    <t>$100,001 to $150,000 Permit = $1050</t>
  </si>
  <si>
    <t>Remodel/renovation reduction *.50</t>
  </si>
  <si>
    <t>Change of use reduction *.50</t>
  </si>
  <si>
    <t>Type 1-A or 1-B remodel *.50</t>
  </si>
  <si>
    <t>Trade and Sub-Contractors for stand alone trade permits over $150,000 only</t>
  </si>
  <si>
    <t>Re-roof, solar panels reduction *.1</t>
  </si>
  <si>
    <t>Electrical Only reduction *0.015</t>
  </si>
  <si>
    <t>Plumbing Only reduction *0.015</t>
  </si>
  <si>
    <t>HVAC Only reduction *0.015</t>
  </si>
  <si>
    <t>Vacant Tenant reduction 0.01</t>
  </si>
  <si>
    <t xml:space="preserve">Over $150,000 Use construction estimator </t>
  </si>
  <si>
    <r>
      <t xml:space="preserve"> </t>
    </r>
    <r>
      <rPr>
        <b/>
        <sz val="12"/>
        <rFont val="Arial"/>
        <family val="2"/>
      </rPr>
      <t>City of Moultrie</t>
    </r>
    <r>
      <rPr>
        <sz val="12"/>
        <rFont val="Arial"/>
        <family val="2"/>
      </rPr>
      <t xml:space="preserve">
 Planning and Community Development</t>
    </r>
  </si>
  <si>
    <t>Administrative fee $50</t>
  </si>
  <si>
    <t>Administative fee</t>
  </si>
  <si>
    <t>Cell tower (new) $1,000</t>
  </si>
  <si>
    <t>CO or CC Fee $50</t>
  </si>
  <si>
    <r>
      <t xml:space="preserve">CO or CC fee </t>
    </r>
    <r>
      <rPr>
        <sz val="8"/>
        <rFont val="Arial"/>
        <family val="2"/>
      </rPr>
      <t>(applies to building permits only)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</si>
</sst>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&quot;$&quot;#,##0"/>
  </numFmts>
  <fonts count="20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4"/>
      <name val="Arial Black"/>
      <family val="2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 Black"/>
      <family val="2"/>
    </font>
    <font>
      <sz val="10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164" fontId="0" fillId="0" borderId="0" xfId="0" applyNumberFormat="1"/>
    <xf numFmtId="164" fontId="0" fillId="0" borderId="0" xfId="0" applyNumberFormat="1" applyAlignment="1">
      <alignment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9" fillId="5" borderId="2" xfId="0" applyFont="1" applyFill="1" applyBorder="1"/>
    <xf numFmtId="0" fontId="9" fillId="0" borderId="2" xfId="0" applyFont="1" applyBorder="1"/>
    <xf numFmtId="0" fontId="10" fillId="0" borderId="0" xfId="0" applyFont="1"/>
    <xf numFmtId="0" fontId="8" fillId="5" borderId="2" xfId="0" applyFont="1" applyFill="1" applyBorder="1"/>
    <xf numFmtId="0" fontId="8" fillId="0" borderId="2" xfId="0" applyFont="1" applyBorder="1"/>
    <xf numFmtId="2" fontId="0" fillId="0" borderId="0" xfId="0" applyNumberFormat="1"/>
    <xf numFmtId="2" fontId="0" fillId="0" borderId="0" xfId="0" applyNumberFormat="1" applyAlignment="1">
      <alignment wrapText="1"/>
    </xf>
    <xf numFmtId="2" fontId="4" fillId="0" borderId="0" xfId="0" applyNumberFormat="1" applyFont="1" applyAlignment="1">
      <alignment horizontal="right"/>
    </xf>
    <xf numFmtId="0" fontId="4" fillId="4" borderId="0" xfId="0" applyFont="1" applyFill="1"/>
    <xf numFmtId="0" fontId="0" fillId="4" borderId="0" xfId="0" applyFill="1"/>
    <xf numFmtId="2" fontId="4" fillId="4" borderId="0" xfId="0" applyNumberFormat="1" applyFont="1" applyFill="1"/>
    <xf numFmtId="2" fontId="0" fillId="4" borderId="0" xfId="0" applyNumberFormat="1" applyFill="1"/>
    <xf numFmtId="2" fontId="0" fillId="0" borderId="0" xfId="0" applyNumberFormat="1" applyFill="1"/>
    <xf numFmtId="0" fontId="0" fillId="0" borderId="0" xfId="0" applyFill="1"/>
    <xf numFmtId="2" fontId="0" fillId="6" borderId="0" xfId="0" applyNumberFormat="1" applyFill="1"/>
    <xf numFmtId="0" fontId="0" fillId="0" borderId="0" xfId="0" applyAlignment="1">
      <alignment horizontal="center"/>
    </xf>
    <xf numFmtId="0" fontId="0" fillId="6" borderId="0" xfId="0" applyFill="1"/>
    <xf numFmtId="2" fontId="0" fillId="0" borderId="0" xfId="0" applyNumberFormat="1" applyFill="1" applyAlignment="1">
      <alignment wrapText="1"/>
    </xf>
    <xf numFmtId="0" fontId="4" fillId="0" borderId="0" xfId="0" applyFont="1" applyFill="1"/>
    <xf numFmtId="0" fontId="4" fillId="6" borderId="0" xfId="0" applyFont="1" applyFill="1"/>
    <xf numFmtId="2" fontId="0" fillId="7" borderId="0" xfId="0" applyNumberFormat="1" applyFill="1"/>
    <xf numFmtId="49" fontId="0" fillId="0" borderId="0" xfId="0" applyNumberFormat="1" applyAlignment="1">
      <alignment wrapText="1"/>
    </xf>
    <xf numFmtId="0" fontId="0" fillId="9" borderId="0" xfId="0" applyFill="1" applyBorder="1"/>
    <xf numFmtId="0" fontId="2" fillId="9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wrapText="1"/>
    </xf>
    <xf numFmtId="0" fontId="4" fillId="8" borderId="1" xfId="0" applyFont="1" applyFill="1" applyBorder="1" applyAlignment="1" applyProtection="1">
      <alignment wrapText="1"/>
      <protection locked="0"/>
    </xf>
    <xf numFmtId="0" fontId="4" fillId="8" borderId="3" xfId="0" applyFont="1" applyFill="1" applyBorder="1" applyAlignment="1" applyProtection="1">
      <alignment wrapText="1"/>
      <protection locked="0"/>
    </xf>
    <xf numFmtId="0" fontId="0" fillId="9" borderId="1" xfId="0" applyFill="1" applyBorder="1" applyAlignment="1">
      <alignment wrapText="1"/>
    </xf>
    <xf numFmtId="0" fontId="0" fillId="8" borderId="3" xfId="0" applyFill="1" applyBorder="1" applyAlignment="1" applyProtection="1">
      <alignment wrapText="1"/>
      <protection locked="0"/>
    </xf>
    <xf numFmtId="0" fontId="0" fillId="9" borderId="0" xfId="0" applyFill="1"/>
    <xf numFmtId="0" fontId="3" fillId="9" borderId="0" xfId="0" applyFont="1" applyFill="1" applyBorder="1" applyAlignment="1">
      <alignment wrapText="1"/>
    </xf>
    <xf numFmtId="164" fontId="0" fillId="9" borderId="3" xfId="0" applyNumberFormat="1" applyFill="1" applyBorder="1"/>
    <xf numFmtId="0" fontId="0" fillId="9" borderId="1" xfId="0" applyFill="1" applyBorder="1"/>
    <xf numFmtId="0" fontId="0" fillId="3" borderId="1" xfId="0" applyFill="1" applyBorder="1" applyProtection="1">
      <protection locked="0"/>
    </xf>
    <xf numFmtId="0" fontId="0" fillId="9" borderId="3" xfId="0" applyFill="1" applyBorder="1"/>
    <xf numFmtId="0" fontId="0" fillId="3" borderId="3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4" fillId="8" borderId="3" xfId="0" applyFont="1" applyFill="1" applyBorder="1" applyProtection="1">
      <protection locked="0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4" fillId="9" borderId="13" xfId="0" applyFont="1" applyFill="1" applyBorder="1"/>
    <xf numFmtId="0" fontId="0" fillId="9" borderId="12" xfId="0" applyFill="1" applyBorder="1"/>
    <xf numFmtId="0" fontId="4" fillId="9" borderId="14" xfId="0" applyFont="1" applyFill="1" applyBorder="1"/>
    <xf numFmtId="0" fontId="4" fillId="9" borderId="11" xfId="0" applyFont="1" applyFill="1" applyBorder="1"/>
    <xf numFmtId="0" fontId="0" fillId="3" borderId="15" xfId="0" applyFill="1" applyBorder="1" applyProtection="1">
      <protection locked="0"/>
    </xf>
    <xf numFmtId="0" fontId="1" fillId="9" borderId="14" xfId="0" applyFont="1" applyFill="1" applyBorder="1"/>
    <xf numFmtId="0" fontId="0" fillId="9" borderId="11" xfId="0" applyFill="1" applyBorder="1"/>
    <xf numFmtId="49" fontId="0" fillId="9" borderId="12" xfId="0" applyNumberFormat="1" applyFill="1" applyBorder="1"/>
    <xf numFmtId="0" fontId="0" fillId="9" borderId="12" xfId="0" applyFill="1" applyBorder="1" applyProtection="1"/>
    <xf numFmtId="0" fontId="0" fillId="9" borderId="19" xfId="0" applyFill="1" applyBorder="1"/>
    <xf numFmtId="0" fontId="0" fillId="9" borderId="20" xfId="0" applyFill="1" applyBorder="1"/>
    <xf numFmtId="0" fontId="0" fillId="9" borderId="21" xfId="0" applyFill="1" applyBorder="1"/>
    <xf numFmtId="0" fontId="0" fillId="9" borderId="11" xfId="0" applyFill="1" applyBorder="1" applyAlignment="1">
      <alignment wrapText="1"/>
    </xf>
    <xf numFmtId="0" fontId="0" fillId="9" borderId="12" xfId="0" applyFill="1" applyBorder="1" applyAlignment="1">
      <alignment wrapText="1"/>
    </xf>
    <xf numFmtId="3" fontId="0" fillId="3" borderId="12" xfId="0" applyNumberFormat="1" applyFill="1" applyBorder="1" applyAlignment="1" applyProtection="1">
      <alignment wrapText="1"/>
      <protection locked="0"/>
    </xf>
    <xf numFmtId="3" fontId="0" fillId="9" borderId="12" xfId="0" applyNumberFormat="1" applyFill="1" applyBorder="1" applyAlignment="1" applyProtection="1">
      <alignment wrapText="1"/>
      <protection locked="0"/>
    </xf>
    <xf numFmtId="0" fontId="4" fillId="9" borderId="13" xfId="0" applyFont="1" applyFill="1" applyBorder="1" applyAlignment="1">
      <alignment wrapText="1"/>
    </xf>
    <xf numFmtId="165" fontId="0" fillId="9" borderId="15" xfId="0" applyNumberFormat="1" applyFill="1" applyBorder="1" applyAlignment="1">
      <alignment wrapText="1"/>
    </xf>
    <xf numFmtId="0" fontId="4" fillId="9" borderId="14" xfId="0" applyFont="1" applyFill="1" applyBorder="1" applyAlignment="1">
      <alignment wrapText="1"/>
    </xf>
    <xf numFmtId="165" fontId="0" fillId="9" borderId="16" xfId="0" applyNumberFormat="1" applyFill="1" applyBorder="1" applyAlignment="1">
      <alignment wrapText="1"/>
    </xf>
    <xf numFmtId="165" fontId="0" fillId="9" borderId="12" xfId="0" applyNumberForma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0" fontId="0" fillId="9" borderId="13" xfId="0" applyFill="1" applyBorder="1" applyAlignment="1">
      <alignment wrapText="1"/>
    </xf>
    <xf numFmtId="0" fontId="16" fillId="10" borderId="11" xfId="0" applyFont="1" applyFill="1" applyBorder="1"/>
    <xf numFmtId="0" fontId="17" fillId="10" borderId="0" xfId="0" applyFont="1" applyFill="1" applyBorder="1"/>
    <xf numFmtId="164" fontId="17" fillId="10" borderId="12" xfId="0" applyNumberFormat="1" applyFont="1" applyFill="1" applyBorder="1" applyProtection="1"/>
    <xf numFmtId="0" fontId="18" fillId="0" borderId="0" xfId="0" applyFont="1"/>
    <xf numFmtId="0" fontId="19" fillId="5" borderId="2" xfId="0" applyFont="1" applyFill="1" applyBorder="1"/>
    <xf numFmtId="49" fontId="18" fillId="3" borderId="1" xfId="0" applyNumberFormat="1" applyFont="1" applyFill="1" applyBorder="1" applyProtection="1">
      <protection locked="0"/>
    </xf>
    <xf numFmtId="49" fontId="18" fillId="3" borderId="3" xfId="0" applyNumberFormat="1" applyFont="1" applyFill="1" applyBorder="1" applyProtection="1">
      <protection locked="0"/>
    </xf>
    <xf numFmtId="165" fontId="0" fillId="9" borderId="16" xfId="0" applyNumberFormat="1" applyFill="1" applyBorder="1" applyProtection="1"/>
    <xf numFmtId="165" fontId="0" fillId="9" borderId="15" xfId="0" applyNumberFormat="1" applyFill="1" applyBorder="1" applyProtection="1"/>
    <xf numFmtId="165" fontId="4" fillId="9" borderId="16" xfId="0" applyNumberFormat="1" applyFont="1" applyFill="1" applyBorder="1" applyProtection="1"/>
    <xf numFmtId="3" fontId="0" fillId="9" borderId="16" xfId="0" applyNumberFormat="1" applyFill="1" applyBorder="1" applyProtection="1"/>
    <xf numFmtId="165" fontId="1" fillId="2" borderId="12" xfId="0" applyNumberFormat="1" applyFont="1" applyFill="1" applyBorder="1" applyProtection="1"/>
    <xf numFmtId="165" fontId="0" fillId="0" borderId="16" xfId="0" applyNumberFormat="1" applyBorder="1" applyAlignment="1">
      <alignment wrapText="1"/>
    </xf>
    <xf numFmtId="165" fontId="1" fillId="2" borderId="12" xfId="0" applyNumberFormat="1" applyFont="1" applyFill="1" applyBorder="1" applyAlignment="1">
      <alignment wrapText="1"/>
    </xf>
    <xf numFmtId="3" fontId="0" fillId="11" borderId="16" xfId="0" applyNumberFormat="1" applyFill="1" applyBorder="1" applyProtection="1"/>
    <xf numFmtId="165" fontId="1" fillId="11" borderId="15" xfId="0" applyNumberFormat="1" applyFont="1" applyFill="1" applyBorder="1" applyAlignment="1">
      <alignment wrapText="1"/>
    </xf>
    <xf numFmtId="0" fontId="2" fillId="9" borderId="1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right" wrapText="1"/>
    </xf>
    <xf numFmtId="0" fontId="2" fillId="9" borderId="0" xfId="0" applyFont="1" applyFill="1" applyBorder="1" applyAlignment="1">
      <alignment horizontal="right" wrapText="1"/>
    </xf>
    <xf numFmtId="0" fontId="3" fillId="9" borderId="12" xfId="0" applyFont="1" applyFill="1" applyBorder="1" applyAlignment="1">
      <alignment horizontal="center"/>
    </xf>
    <xf numFmtId="1" fontId="0" fillId="8" borderId="0" xfId="0" applyNumberFormat="1" applyFill="1" applyBorder="1" applyProtection="1">
      <protection locked="0"/>
    </xf>
    <xf numFmtId="165" fontId="0" fillId="0" borderId="12" xfId="0" applyNumberFormat="1" applyBorder="1"/>
    <xf numFmtId="6" fontId="0" fillId="0" borderId="11" xfId="0" applyNumberFormat="1" applyBorder="1"/>
    <xf numFmtId="1" fontId="0" fillId="8" borderId="3" xfId="0" applyNumberFormat="1" applyFill="1" applyBorder="1" applyProtection="1">
      <protection locked="0"/>
    </xf>
    <xf numFmtId="165" fontId="0" fillId="0" borderId="16" xfId="0" applyNumberFormat="1" applyBorder="1"/>
    <xf numFmtId="0" fontId="12" fillId="9" borderId="0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right"/>
    </xf>
    <xf numFmtId="0" fontId="2" fillId="9" borderId="0" xfId="0" applyFont="1" applyFill="1" applyBorder="1" applyAlignment="1">
      <alignment horizontal="right"/>
    </xf>
    <xf numFmtId="0" fontId="2" fillId="9" borderId="1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 wrapText="1"/>
    </xf>
    <xf numFmtId="0" fontId="4" fillId="9" borderId="12" xfId="0" applyFont="1" applyFill="1" applyBorder="1" applyAlignment="1">
      <alignment horizontal="center" wrapText="1"/>
    </xf>
    <xf numFmtId="0" fontId="2" fillId="9" borderId="11" xfId="0" applyFont="1" applyFill="1" applyBorder="1" applyAlignment="1">
      <alignment horizontal="right" wrapText="1"/>
    </xf>
    <xf numFmtId="0" fontId="2" fillId="9" borderId="0" xfId="0" applyFont="1" applyFill="1" applyBorder="1" applyAlignment="1">
      <alignment horizontal="right" wrapText="1"/>
    </xf>
    <xf numFmtId="0" fontId="16" fillId="10" borderId="17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18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numFmt numFmtId="2" formatCode="0.00"/>
    </dxf>
    <dxf>
      <numFmt numFmtId="2" formatCode="0.0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933450</xdr:colOff>
      <xdr:row>0</xdr:row>
      <xdr:rowOff>333375</xdr:rowOff>
    </xdr:from>
    <xdr:to>
      <xdr:col>8</xdr:col>
      <xdr:colOff>0</xdr:colOff>
      <xdr:row>0</xdr:row>
      <xdr:rowOff>981075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CC768C-7F95-1E42-B9B7-98E76099D2F0}"/>
            </a:ext>
          </a:extLst>
        </xdr:cNvPr>
        <xdr:cNvSpPr txBox="1"/>
      </xdr:nvSpPr>
      <xdr:spPr>
        <a:xfrm>
          <a:off x="7839075" y="333375"/>
          <a:ext cx="38481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600"/>
            <a:t>Commercial Permitting Fee Calculator</a:t>
          </a:r>
        </a:p>
        <a:p>
          <a:pPr algn="r"/>
          <a:r>
            <a:rPr lang="en-US" sz="900"/>
            <a:t>Fee Schedule Effective October 1, 2024</a:t>
          </a:r>
        </a:p>
      </xdr:txBody>
    </xdr:sp>
    <xdr:clientData/>
  </xdr:twoCellAnchor>
  <xdr:twoCellAnchor editAs="oneCell">
    <xdr:from>
      <xdr:col>3</xdr:col>
      <xdr:colOff>847725</xdr:colOff>
      <xdr:row>0</xdr:row>
      <xdr:rowOff>9525</xdr:rowOff>
    </xdr:from>
    <xdr:to>
      <xdr:col>4</xdr:col>
      <xdr:colOff>1028700</xdr:colOff>
      <xdr:row>0</xdr:row>
      <xdr:rowOff>1062884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9525"/>
          <a:ext cx="1057275" cy="10533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2" displayName="Table2" ref="B46:B60" totalsRowShown="0">
  <autoFilter ref="B46:B60"/>
  <tableColumns count="1">
    <tableColumn id="1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1" displayName="Table1" ref="A46:A77" totalsRowShown="0">
  <autoFilter ref="A46:A77"/>
  <tableColumns count="1">
    <tableColumn id="1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3" displayName="Table3" ref="A4:L36" totalsRowShown="0" headerRowDxfId="12" dataDxfId="11">
  <autoFilter ref="A4:L36"/>
  <tableColumns count="12">
    <tableColumn id="1" name="Column1" dataDxfId="10"/>
    <tableColumn id="2" name="Column2" dataDxfId="9"/>
    <tableColumn id="3" name="Column3"/>
    <tableColumn id="4" name="Column4" dataDxfId="8"/>
    <tableColumn id="5" name="Column5" dataDxfId="7"/>
    <tableColumn id="6" name="Column6" dataDxfId="6"/>
    <tableColumn id="7" name="Column7" dataDxfId="5"/>
    <tableColumn id="8" name="Column8" dataDxfId="4"/>
    <tableColumn id="9" name="Column9" dataDxfId="3"/>
    <tableColumn id="10" name="Column10" dataDxfId="2"/>
    <tableColumn id="11" name="Column11" dataDxfId="1"/>
    <tableColumn id="12" name="Column1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140" zoomScaleNormal="140" workbookViewId="0">
      <selection activeCell="D11" sqref="D11"/>
    </sheetView>
  </sheetViews>
  <sheetFormatPr defaultRowHeight="12.75" x14ac:dyDescent="0.2"/>
  <cols>
    <col min="1" max="1" width="11.5703125" style="39" customWidth="1"/>
    <col min="2" max="2" width="34.140625" customWidth="1"/>
    <col min="3" max="3" width="27" customWidth="1"/>
    <col min="4" max="4" width="13.140625" customWidth="1"/>
    <col min="5" max="5" width="17.7109375" customWidth="1"/>
    <col min="6" max="6" width="38.7109375" customWidth="1"/>
    <col min="7" max="7" width="17.7109375" customWidth="1"/>
    <col min="8" max="8" width="15.28515625" customWidth="1"/>
    <col min="9" max="9" width="12.7109375" customWidth="1"/>
    <col min="10" max="10" width="27" customWidth="1"/>
    <col min="11" max="11" width="16.140625" customWidth="1"/>
  </cols>
  <sheetData>
    <row r="1" spans="1:9" ht="92.25" customHeight="1" thickBot="1" x14ac:dyDescent="0.25">
      <c r="A1" s="31"/>
      <c r="B1" s="100" t="s">
        <v>169</v>
      </c>
      <c r="C1" s="101"/>
      <c r="D1" s="101"/>
      <c r="E1" s="101"/>
      <c r="F1" s="101"/>
      <c r="G1" s="101"/>
      <c r="H1" s="101"/>
      <c r="I1" s="31"/>
    </row>
    <row r="2" spans="1:9" ht="30" customHeight="1" x14ac:dyDescent="0.35">
      <c r="A2" s="31"/>
      <c r="B2" s="124" t="s">
        <v>8</v>
      </c>
      <c r="C2" s="125"/>
      <c r="D2" s="126"/>
      <c r="E2" s="31"/>
      <c r="F2" s="121" t="s">
        <v>3</v>
      </c>
      <c r="G2" s="122"/>
      <c r="H2" s="123"/>
      <c r="I2" s="31"/>
    </row>
    <row r="3" spans="1:9" x14ac:dyDescent="0.2">
      <c r="A3" s="31"/>
      <c r="B3" s="107" t="s">
        <v>145</v>
      </c>
      <c r="C3" s="108"/>
      <c r="D3" s="109"/>
      <c r="E3" s="31"/>
      <c r="F3" s="107" t="s">
        <v>142</v>
      </c>
      <c r="G3" s="108"/>
      <c r="H3" s="127"/>
      <c r="I3" s="31"/>
    </row>
    <row r="4" spans="1:9" x14ac:dyDescent="0.2">
      <c r="A4" s="31"/>
      <c r="B4" s="49"/>
      <c r="C4" s="32"/>
      <c r="D4" s="50"/>
      <c r="E4" s="31"/>
      <c r="F4" s="90"/>
      <c r="G4" s="91"/>
      <c r="H4" s="94"/>
      <c r="I4" s="31"/>
    </row>
    <row r="5" spans="1:9" ht="15" x14ac:dyDescent="0.3">
      <c r="A5" s="31"/>
      <c r="B5" s="51" t="s">
        <v>149</v>
      </c>
      <c r="C5" s="79" t="s">
        <v>39</v>
      </c>
      <c r="D5" s="52"/>
      <c r="E5" s="31"/>
      <c r="F5" s="110" t="s">
        <v>146</v>
      </c>
      <c r="G5" s="111"/>
      <c r="H5" s="112"/>
      <c r="I5" s="31"/>
    </row>
    <row r="6" spans="1:9" ht="12.75" customHeight="1" x14ac:dyDescent="0.3">
      <c r="A6" s="31"/>
      <c r="B6" s="53" t="s">
        <v>150</v>
      </c>
      <c r="C6" s="80" t="s">
        <v>14</v>
      </c>
      <c r="D6" s="52"/>
      <c r="E6" s="31"/>
      <c r="F6" s="110"/>
      <c r="G6" s="111"/>
      <c r="H6" s="112"/>
      <c r="I6" s="31"/>
    </row>
    <row r="7" spans="1:9" ht="12.6" customHeight="1" x14ac:dyDescent="0.2">
      <c r="A7" s="31"/>
      <c r="B7" s="53" t="s">
        <v>151</v>
      </c>
      <c r="C7" s="41">
        <f>'Base tabulation Data'!H40</f>
        <v>227.07</v>
      </c>
      <c r="D7" s="52"/>
      <c r="E7" s="31"/>
      <c r="F7" s="63"/>
      <c r="G7" s="34"/>
      <c r="H7" s="64"/>
      <c r="I7" s="31"/>
    </row>
    <row r="8" spans="1:9" ht="12.6" customHeight="1" x14ac:dyDescent="0.2">
      <c r="A8" s="31"/>
      <c r="B8" s="54"/>
      <c r="C8" s="31"/>
      <c r="D8" s="52"/>
      <c r="E8" s="31"/>
      <c r="F8" s="113" t="s">
        <v>147</v>
      </c>
      <c r="G8" s="114"/>
      <c r="H8" s="65">
        <v>0</v>
      </c>
      <c r="I8" s="31"/>
    </row>
    <row r="9" spans="1:9" ht="12.6" customHeight="1" x14ac:dyDescent="0.2">
      <c r="A9" s="31"/>
      <c r="B9" s="54"/>
      <c r="C9" s="31"/>
      <c r="D9" s="52"/>
      <c r="E9" s="31"/>
      <c r="F9" s="92"/>
      <c r="G9" s="93"/>
      <c r="H9" s="66"/>
      <c r="I9" s="31"/>
    </row>
    <row r="10" spans="1:9" ht="12.6" customHeight="1" x14ac:dyDescent="0.2">
      <c r="A10" s="31"/>
      <c r="B10" s="51" t="s">
        <v>9</v>
      </c>
      <c r="C10" s="42"/>
      <c r="D10" s="55">
        <v>0</v>
      </c>
      <c r="E10" s="31"/>
      <c r="F10" s="63"/>
      <c r="G10" s="40" t="s">
        <v>148</v>
      </c>
      <c r="H10" s="64"/>
      <c r="I10" s="31"/>
    </row>
    <row r="11" spans="1:9" x14ac:dyDescent="0.2">
      <c r="A11" s="31"/>
      <c r="B11" s="53" t="s">
        <v>10</v>
      </c>
      <c r="C11" s="44"/>
      <c r="D11" s="84">
        <f>D10*C7</f>
        <v>0</v>
      </c>
      <c r="E11" s="31"/>
      <c r="F11" s="67" t="s">
        <v>4</v>
      </c>
      <c r="G11" s="35">
        <v>0</v>
      </c>
      <c r="H11" s="68">
        <f>100*G11</f>
        <v>0</v>
      </c>
      <c r="I11" s="31"/>
    </row>
    <row r="12" spans="1:9" x14ac:dyDescent="0.2">
      <c r="A12" s="31"/>
      <c r="B12" s="56" t="s">
        <v>153</v>
      </c>
      <c r="C12" s="44"/>
      <c r="D12" s="88">
        <f>(0.007*D11)</f>
        <v>0</v>
      </c>
      <c r="E12" s="31"/>
      <c r="F12" s="69" t="s">
        <v>5</v>
      </c>
      <c r="G12" s="36">
        <v>0</v>
      </c>
      <c r="H12" s="70">
        <f>175*G12</f>
        <v>0</v>
      </c>
      <c r="I12" s="31"/>
    </row>
    <row r="13" spans="1:9" ht="12.6" customHeight="1" x14ac:dyDescent="0.2">
      <c r="A13" s="31"/>
      <c r="B13" s="57"/>
      <c r="C13" s="31"/>
      <c r="D13" s="58"/>
      <c r="E13" s="31"/>
      <c r="F13" s="69" t="s">
        <v>6</v>
      </c>
      <c r="G13" s="36">
        <v>0</v>
      </c>
      <c r="H13" s="70">
        <f>350*G13</f>
        <v>0</v>
      </c>
      <c r="I13" s="31"/>
    </row>
    <row r="14" spans="1:9" x14ac:dyDescent="0.2">
      <c r="A14" s="31"/>
      <c r="B14" s="57"/>
      <c r="C14" s="31"/>
      <c r="D14" s="52"/>
      <c r="E14" s="31"/>
      <c r="F14" s="69" t="s">
        <v>156</v>
      </c>
      <c r="G14" s="36">
        <v>0</v>
      </c>
      <c r="H14" s="70">
        <f>525*G14</f>
        <v>0</v>
      </c>
      <c r="I14" s="31"/>
    </row>
    <row r="15" spans="1:9" ht="15.75" x14ac:dyDescent="0.2">
      <c r="A15" s="31"/>
      <c r="B15" s="102" t="s">
        <v>143</v>
      </c>
      <c r="C15" s="103"/>
      <c r="D15" s="104"/>
      <c r="E15" s="31"/>
      <c r="F15" s="69" t="s">
        <v>157</v>
      </c>
      <c r="G15" s="98">
        <v>0</v>
      </c>
      <c r="H15" s="99">
        <f>700*G15</f>
        <v>0</v>
      </c>
      <c r="I15" s="31"/>
    </row>
    <row r="16" spans="1:9" ht="13.5" thickBot="1" x14ac:dyDescent="0.25">
      <c r="A16" s="31"/>
      <c r="B16" s="57"/>
      <c r="C16" s="33" t="s">
        <v>148</v>
      </c>
      <c r="D16" s="52"/>
      <c r="E16" s="31"/>
      <c r="F16" s="97" t="s">
        <v>158</v>
      </c>
      <c r="G16" s="95">
        <v>0</v>
      </c>
      <c r="H16" s="96">
        <f>1050*G16</f>
        <v>0</v>
      </c>
      <c r="I16" s="31"/>
    </row>
    <row r="17" spans="1:9" ht="13.5" customHeight="1" thickBot="1" x14ac:dyDescent="0.25">
      <c r="A17" s="31"/>
      <c r="B17" s="51" t="s">
        <v>44</v>
      </c>
      <c r="C17" s="43">
        <v>0</v>
      </c>
      <c r="D17" s="82">
        <f>(D12*1)*C17</f>
        <v>0</v>
      </c>
      <c r="E17" s="31"/>
      <c r="F17" s="128" t="s">
        <v>168</v>
      </c>
      <c r="G17" s="129"/>
      <c r="H17" s="130"/>
      <c r="I17" s="31"/>
    </row>
    <row r="18" spans="1:9" x14ac:dyDescent="0.2">
      <c r="A18" s="31"/>
      <c r="B18" s="53" t="s">
        <v>0</v>
      </c>
      <c r="C18" s="45">
        <v>0</v>
      </c>
      <c r="D18" s="81">
        <f>(D12*0.8)*C18</f>
        <v>0</v>
      </c>
      <c r="E18" s="31"/>
      <c r="F18" s="72" t="s">
        <v>153</v>
      </c>
      <c r="G18" s="37"/>
      <c r="H18" s="89">
        <f>SUM(H11:H16)</f>
        <v>0</v>
      </c>
      <c r="I18" s="31"/>
    </row>
    <row r="19" spans="1:9" x14ac:dyDescent="0.2">
      <c r="A19" s="31"/>
      <c r="B19" s="53" t="s">
        <v>159</v>
      </c>
      <c r="C19" s="45">
        <v>0</v>
      </c>
      <c r="D19" s="81">
        <f>(D12*0.5)*C19</f>
        <v>0</v>
      </c>
      <c r="E19" s="31"/>
      <c r="F19" s="69" t="s">
        <v>174</v>
      </c>
      <c r="G19" s="38">
        <v>0</v>
      </c>
      <c r="H19" s="86">
        <f>G19*50</f>
        <v>0</v>
      </c>
      <c r="I19" s="31"/>
    </row>
    <row r="20" spans="1:9" x14ac:dyDescent="0.2">
      <c r="A20" s="31"/>
      <c r="B20" s="53" t="s">
        <v>1</v>
      </c>
      <c r="C20" s="45">
        <v>0</v>
      </c>
      <c r="D20" s="81">
        <f>(D12*0.5)*C20</f>
        <v>0</v>
      </c>
      <c r="E20" s="31"/>
      <c r="F20" s="73" t="s">
        <v>171</v>
      </c>
      <c r="G20" s="37"/>
      <c r="H20" s="68">
        <v>50</v>
      </c>
      <c r="I20" s="31"/>
    </row>
    <row r="21" spans="1:9" x14ac:dyDescent="0.2">
      <c r="A21" s="31"/>
      <c r="B21" s="53" t="s">
        <v>160</v>
      </c>
      <c r="C21" s="45">
        <v>0</v>
      </c>
      <c r="D21" s="81">
        <f>(D12*0.5)*C21</f>
        <v>0</v>
      </c>
      <c r="E21" s="31"/>
      <c r="F21" s="63"/>
      <c r="G21" s="34"/>
      <c r="H21" s="71"/>
      <c r="I21" s="31"/>
    </row>
    <row r="22" spans="1:9" x14ac:dyDescent="0.2">
      <c r="A22" s="31"/>
      <c r="B22" s="53" t="s">
        <v>161</v>
      </c>
      <c r="C22" s="45">
        <v>0</v>
      </c>
      <c r="D22" s="81">
        <f>(D12*0.5)*C22</f>
        <v>0</v>
      </c>
      <c r="E22" s="31"/>
      <c r="F22" s="113" t="s">
        <v>144</v>
      </c>
      <c r="G22" s="114"/>
      <c r="H22" s="87">
        <f>SUM(H18:H20)</f>
        <v>50</v>
      </c>
      <c r="I22" s="31"/>
    </row>
    <row r="23" spans="1:9" ht="13.5" thickBot="1" x14ac:dyDescent="0.25">
      <c r="A23" s="31"/>
      <c r="B23" s="115" t="s">
        <v>152</v>
      </c>
      <c r="C23" s="116"/>
      <c r="D23" s="117"/>
      <c r="E23" s="31"/>
      <c r="F23" s="60"/>
      <c r="G23" s="61"/>
      <c r="H23" s="62"/>
      <c r="I23" s="31"/>
    </row>
    <row r="24" spans="1:9" x14ac:dyDescent="0.2">
      <c r="A24" s="31"/>
      <c r="B24" s="51" t="s">
        <v>172</v>
      </c>
      <c r="C24" s="46">
        <v>0</v>
      </c>
      <c r="D24" s="82">
        <f>(C24*1000)</f>
        <v>0</v>
      </c>
      <c r="E24" s="31"/>
      <c r="F24" s="39"/>
      <c r="G24" s="39"/>
      <c r="H24" s="39"/>
      <c r="I24" s="31"/>
    </row>
    <row r="25" spans="1:9" x14ac:dyDescent="0.2">
      <c r="A25" s="31"/>
      <c r="B25" s="53"/>
      <c r="C25" s="47">
        <v>0</v>
      </c>
      <c r="D25" s="81">
        <f>C25*500</f>
        <v>0</v>
      </c>
      <c r="E25" s="31"/>
      <c r="F25" s="39"/>
      <c r="G25" s="39"/>
      <c r="H25" s="39"/>
      <c r="I25" s="31"/>
    </row>
    <row r="26" spans="1:9" x14ac:dyDescent="0.2">
      <c r="A26" s="31"/>
      <c r="B26" s="53"/>
      <c r="C26" s="47">
        <v>0</v>
      </c>
      <c r="D26" s="81">
        <f>C26*500</f>
        <v>0</v>
      </c>
      <c r="E26" s="31"/>
      <c r="F26" s="39"/>
      <c r="G26" s="39"/>
      <c r="H26" s="39"/>
      <c r="I26" s="31"/>
    </row>
    <row r="27" spans="1:9" x14ac:dyDescent="0.2">
      <c r="A27" s="31"/>
      <c r="B27" s="53" t="s">
        <v>2</v>
      </c>
      <c r="C27" s="47">
        <v>0</v>
      </c>
      <c r="D27" s="81">
        <f>C27*100</f>
        <v>0</v>
      </c>
      <c r="E27" s="31"/>
      <c r="F27" s="39"/>
      <c r="G27" s="39"/>
      <c r="H27" s="39"/>
      <c r="I27" s="31"/>
    </row>
    <row r="28" spans="1:9" x14ac:dyDescent="0.2">
      <c r="A28" s="31"/>
      <c r="B28" s="53"/>
      <c r="C28" s="47">
        <v>0</v>
      </c>
      <c r="D28" s="81">
        <f>C28*100</f>
        <v>0</v>
      </c>
      <c r="E28" s="31"/>
      <c r="F28" s="39"/>
      <c r="G28" s="39"/>
      <c r="H28" s="39"/>
      <c r="I28" s="31"/>
    </row>
    <row r="29" spans="1:9" x14ac:dyDescent="0.2">
      <c r="A29" s="31"/>
      <c r="B29" s="53"/>
      <c r="C29" s="47">
        <v>0</v>
      </c>
      <c r="D29" s="81">
        <f>100*C29</f>
        <v>0</v>
      </c>
      <c r="E29" s="31"/>
      <c r="F29" s="39"/>
      <c r="G29" s="39"/>
      <c r="H29" s="39"/>
      <c r="I29" s="31"/>
    </row>
    <row r="30" spans="1:9" x14ac:dyDescent="0.2">
      <c r="A30" s="31"/>
      <c r="B30" s="53"/>
      <c r="C30" s="48">
        <v>0</v>
      </c>
      <c r="D30" s="83">
        <f>C30*250</f>
        <v>0</v>
      </c>
      <c r="E30" s="31"/>
      <c r="F30" s="31"/>
      <c r="G30" s="31"/>
      <c r="H30" s="31"/>
      <c r="I30" s="31"/>
    </row>
    <row r="31" spans="1:9" x14ac:dyDescent="0.2">
      <c r="A31" s="31"/>
      <c r="B31" s="118" t="s">
        <v>162</v>
      </c>
      <c r="C31" s="119"/>
      <c r="D31" s="120"/>
      <c r="E31" s="31"/>
      <c r="F31" s="31"/>
      <c r="G31" s="31"/>
      <c r="H31" s="31"/>
      <c r="I31" s="31"/>
    </row>
    <row r="32" spans="1:9" x14ac:dyDescent="0.2">
      <c r="A32" s="31"/>
      <c r="B32" s="51" t="s">
        <v>163</v>
      </c>
      <c r="C32" s="43">
        <v>0</v>
      </c>
      <c r="D32" s="82">
        <f>(D12*0.1)*C32</f>
        <v>0</v>
      </c>
      <c r="E32" s="31"/>
      <c r="F32" s="31"/>
      <c r="G32" s="31"/>
      <c r="H32" s="31"/>
      <c r="I32" s="31"/>
    </row>
    <row r="33" spans="1:9" x14ac:dyDescent="0.2">
      <c r="A33" s="31"/>
      <c r="B33" s="53" t="s">
        <v>164</v>
      </c>
      <c r="C33" s="45">
        <v>0</v>
      </c>
      <c r="D33" s="81">
        <f>(D12*0.015)*C33</f>
        <v>0</v>
      </c>
      <c r="E33" s="31"/>
      <c r="F33" s="31"/>
      <c r="G33" s="31"/>
      <c r="H33" s="31"/>
      <c r="I33" s="31"/>
    </row>
    <row r="34" spans="1:9" x14ac:dyDescent="0.2">
      <c r="A34" s="31"/>
      <c r="B34" s="53" t="s">
        <v>165</v>
      </c>
      <c r="C34" s="45">
        <v>0</v>
      </c>
      <c r="D34" s="81">
        <f>(D12*0.015)*C34</f>
        <v>0</v>
      </c>
      <c r="E34" s="31"/>
      <c r="F34" s="31"/>
      <c r="G34" s="31"/>
      <c r="H34" s="31"/>
      <c r="I34" s="31"/>
    </row>
    <row r="35" spans="1:9" x14ac:dyDescent="0.2">
      <c r="A35" s="31"/>
      <c r="B35" s="53" t="s">
        <v>166</v>
      </c>
      <c r="C35" s="45">
        <v>0</v>
      </c>
      <c r="D35" s="81">
        <f>D12*0.015*C35</f>
        <v>0</v>
      </c>
      <c r="E35" s="31"/>
      <c r="F35" s="31"/>
      <c r="G35" s="31"/>
      <c r="H35" s="31"/>
      <c r="I35" s="31"/>
    </row>
    <row r="36" spans="1:9" x14ac:dyDescent="0.2">
      <c r="A36" s="31"/>
      <c r="B36" s="53" t="s">
        <v>167</v>
      </c>
      <c r="C36" s="45">
        <v>0</v>
      </c>
      <c r="D36" s="81">
        <f>D12*0.01*C36</f>
        <v>0</v>
      </c>
      <c r="E36" s="31"/>
      <c r="F36" s="31"/>
      <c r="G36" s="31"/>
      <c r="H36" s="31"/>
      <c r="I36" s="31"/>
    </row>
    <row r="37" spans="1:9" x14ac:dyDescent="0.2">
      <c r="A37" s="31"/>
      <c r="B37" s="74" t="s">
        <v>7</v>
      </c>
      <c r="C37" s="75"/>
      <c r="D37" s="76"/>
      <c r="E37" s="31"/>
      <c r="F37" s="31"/>
      <c r="G37" s="31"/>
      <c r="H37" s="31"/>
      <c r="I37" s="31"/>
    </row>
    <row r="38" spans="1:9" x14ac:dyDescent="0.2">
      <c r="A38" s="31"/>
      <c r="B38" s="51" t="s">
        <v>170</v>
      </c>
      <c r="C38" s="42"/>
      <c r="D38" s="82">
        <v>50</v>
      </c>
      <c r="E38" s="31"/>
      <c r="F38" s="31"/>
      <c r="G38" s="31"/>
      <c r="H38" s="31"/>
      <c r="I38" s="31"/>
    </row>
    <row r="39" spans="1:9" x14ac:dyDescent="0.2">
      <c r="A39" s="31"/>
      <c r="B39" s="53" t="s">
        <v>173</v>
      </c>
      <c r="C39" s="44"/>
      <c r="D39" s="81">
        <v>50</v>
      </c>
      <c r="E39" s="31"/>
      <c r="F39" s="31"/>
      <c r="G39" s="31"/>
      <c r="H39" s="31"/>
      <c r="I39" s="31"/>
    </row>
    <row r="40" spans="1:9" x14ac:dyDescent="0.2">
      <c r="A40" s="31"/>
      <c r="B40" s="57"/>
      <c r="C40" s="31"/>
      <c r="D40" s="59"/>
      <c r="E40" s="31"/>
      <c r="F40" s="31"/>
      <c r="G40" s="31"/>
      <c r="H40" s="31"/>
      <c r="I40" s="31"/>
    </row>
    <row r="41" spans="1:9" ht="12.75" customHeight="1" x14ac:dyDescent="0.2">
      <c r="A41" s="31"/>
      <c r="B41" s="105" t="s">
        <v>144</v>
      </c>
      <c r="C41" s="106"/>
      <c r="D41" s="85">
        <f>SUM(D17:D39)</f>
        <v>100</v>
      </c>
      <c r="E41" s="31"/>
      <c r="F41" s="31"/>
      <c r="G41" s="31"/>
      <c r="H41" s="31"/>
      <c r="I41" s="31"/>
    </row>
    <row r="42" spans="1:9" ht="13.5" thickBot="1" x14ac:dyDescent="0.25">
      <c r="A42" s="31"/>
      <c r="B42" s="60"/>
      <c r="C42" s="61"/>
      <c r="D42" s="62"/>
      <c r="E42" s="31"/>
      <c r="F42" s="31"/>
      <c r="G42" s="31"/>
      <c r="H42" s="31"/>
      <c r="I42" s="31"/>
    </row>
    <row r="43" spans="1:9" x14ac:dyDescent="0.2">
      <c r="A43" s="31"/>
      <c r="B43" s="31"/>
      <c r="C43" s="31"/>
      <c r="D43" s="31"/>
      <c r="E43" s="31"/>
      <c r="F43" s="31"/>
      <c r="G43" s="31"/>
      <c r="H43" s="31"/>
      <c r="I43" s="31"/>
    </row>
    <row r="44" spans="1:9" x14ac:dyDescent="0.2">
      <c r="B44" s="39"/>
      <c r="C44" s="39"/>
      <c r="D44" s="39"/>
      <c r="E44" s="39"/>
      <c r="F44" s="39"/>
      <c r="G44" s="39"/>
      <c r="H44" s="39"/>
      <c r="I44" s="39"/>
    </row>
    <row r="45" spans="1:9" x14ac:dyDescent="0.2">
      <c r="B45" s="39"/>
      <c r="C45" s="39"/>
      <c r="D45" s="39"/>
      <c r="E45" s="39"/>
      <c r="F45" s="39"/>
      <c r="G45" s="39"/>
      <c r="H45" s="39"/>
      <c r="I45" s="39"/>
    </row>
    <row r="46" spans="1:9" x14ac:dyDescent="0.2">
      <c r="B46" s="39"/>
      <c r="C46" s="39"/>
      <c r="D46" s="39"/>
      <c r="E46" s="39"/>
      <c r="F46" s="39"/>
      <c r="G46" s="39"/>
      <c r="H46" s="39"/>
      <c r="I46" s="39"/>
    </row>
    <row r="47" spans="1:9" x14ac:dyDescent="0.2">
      <c r="B47" s="39"/>
      <c r="C47" s="39"/>
      <c r="D47" s="39"/>
      <c r="E47" s="39"/>
      <c r="F47" s="39"/>
      <c r="G47" s="39"/>
      <c r="H47" s="39"/>
      <c r="I47" s="39"/>
    </row>
    <row r="48" spans="1:9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</sheetData>
  <sheetProtection algorithmName="SHA-512" hashValue="ERrjdSAfdzm1+p3ifjY/hkAWkAD2UhBdbbm/09hR5R767CF+2lhD3BaDoTwsgRk5fX26nLIxxsM69huS9lgjOg==" saltValue="rea/XOvjM4RhTpuXmj0TLg==" spinCount="100000" sheet="1" objects="1" scenarios="1"/>
  <mergeCells count="13">
    <mergeCell ref="B1:H1"/>
    <mergeCell ref="B15:D15"/>
    <mergeCell ref="B41:C41"/>
    <mergeCell ref="B3:D3"/>
    <mergeCell ref="F5:H6"/>
    <mergeCell ref="F22:G22"/>
    <mergeCell ref="F8:G8"/>
    <mergeCell ref="B23:D23"/>
    <mergeCell ref="B31:D31"/>
    <mergeCell ref="F2:H2"/>
    <mergeCell ref="B2:D2"/>
    <mergeCell ref="F3:H3"/>
    <mergeCell ref="F17:H17"/>
  </mergeCells>
  <phoneticPr fontId="0" type="noConversion"/>
  <dataValidations count="2">
    <dataValidation type="whole" allowBlank="1" showInputMessage="1" showErrorMessage="1" prompt="Enter a 1 or a 0 only" sqref="G19 C17:C22 C24:C30 C32:C36 G11:G14">
      <formula1>0</formula1>
      <formula2>1</formula2>
    </dataValidation>
    <dataValidation type="whole" allowBlank="1" showInputMessage="1" showErrorMessage="1" prompt="Select a 0 or 1" sqref="G15:G16">
      <formula1>0</formula1>
      <formula2>1</formula2>
    </dataValidation>
  </dataValidations>
  <pageMargins left="0.75" right="0.75" top="1" bottom="1" header="0.5" footer="0.5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tabulation Data'!$A$47:$A$76</xm:f>
          </x14:formula1>
          <xm:sqref>C5</xm:sqref>
        </x14:dataValidation>
        <x14:dataValidation type="list" allowBlank="1" showInputMessage="1" showErrorMessage="1">
          <x14:formula1>
            <xm:f>'Base tabulation Data'!$B$47:$B$56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6"/>
  <sheetViews>
    <sheetView topLeftCell="A28" workbookViewId="0">
      <selection activeCell="E53" sqref="E53"/>
    </sheetView>
  </sheetViews>
  <sheetFormatPr defaultRowHeight="12.75" x14ac:dyDescent="0.2"/>
  <cols>
    <col min="1" max="1" width="26.140625" bestFit="1" customWidth="1"/>
    <col min="2" max="2" width="19.140625" bestFit="1" customWidth="1"/>
    <col min="3" max="9" width="10.42578125" customWidth="1"/>
    <col min="10" max="12" width="11.42578125" customWidth="1"/>
    <col min="14" max="14" width="26.140625" bestFit="1" customWidth="1"/>
    <col min="15" max="15" width="19.140625" customWidth="1"/>
  </cols>
  <sheetData>
    <row r="2" spans="1:12" ht="22.5" x14ac:dyDescent="0.45">
      <c r="B2" s="11" t="s">
        <v>46</v>
      </c>
      <c r="E2" s="6"/>
      <c r="I2" s="2"/>
    </row>
    <row r="3" spans="1:12" x14ac:dyDescent="0.2">
      <c r="J3" s="2"/>
    </row>
    <row r="4" spans="1:12" x14ac:dyDescent="0.2">
      <c r="A4" t="s">
        <v>20</v>
      </c>
      <c r="B4" s="2" t="s">
        <v>119</v>
      </c>
      <c r="C4" t="s">
        <v>120</v>
      </c>
      <c r="D4" s="24" t="s">
        <v>121</v>
      </c>
      <c r="E4" s="24" t="s">
        <v>122</v>
      </c>
      <c r="F4" s="24" t="s">
        <v>123</v>
      </c>
      <c r="G4" s="24" t="s">
        <v>124</v>
      </c>
      <c r="H4" s="24" t="s">
        <v>125</v>
      </c>
      <c r="I4" s="24" t="s">
        <v>126</v>
      </c>
      <c r="J4" s="24" t="s">
        <v>127</v>
      </c>
      <c r="K4" s="24" t="s">
        <v>128</v>
      </c>
      <c r="L4" s="24" t="s">
        <v>129</v>
      </c>
    </row>
    <row r="5" spans="1:12" s="18" customFormat="1" x14ac:dyDescent="0.2">
      <c r="A5"/>
      <c r="B5" s="2" t="s">
        <v>57</v>
      </c>
      <c r="C5"/>
      <c r="D5" s="24" t="s">
        <v>47</v>
      </c>
      <c r="E5" s="24" t="s">
        <v>48</v>
      </c>
      <c r="F5" s="24" t="s">
        <v>49</v>
      </c>
      <c r="G5" s="24" t="s">
        <v>50</v>
      </c>
      <c r="H5" s="24" t="s">
        <v>51</v>
      </c>
      <c r="I5" s="24" t="s">
        <v>52</v>
      </c>
      <c r="J5" s="24">
        <v>4</v>
      </c>
      <c r="K5" s="24" t="s">
        <v>53</v>
      </c>
      <c r="L5" s="24" t="s">
        <v>54</v>
      </c>
    </row>
    <row r="6" spans="1:12" x14ac:dyDescent="0.2">
      <c r="A6" s="17" t="s">
        <v>56</v>
      </c>
      <c r="B6" s="18"/>
      <c r="C6" s="18"/>
      <c r="D6" s="19" t="s">
        <v>45</v>
      </c>
      <c r="E6" s="18"/>
      <c r="F6" s="20"/>
      <c r="G6" s="20"/>
      <c r="H6" s="20"/>
      <c r="I6" s="20"/>
      <c r="J6" s="20"/>
      <c r="K6" s="20"/>
      <c r="L6" s="20"/>
    </row>
    <row r="7" spans="1:12" x14ac:dyDescent="0.2">
      <c r="A7" t="s">
        <v>55</v>
      </c>
      <c r="B7" s="2" t="s">
        <v>58</v>
      </c>
      <c r="C7" t="s">
        <v>133</v>
      </c>
      <c r="D7" s="14">
        <v>330.56</v>
      </c>
      <c r="E7" s="14">
        <v>318.8</v>
      </c>
      <c r="F7" s="14">
        <v>309.39</v>
      </c>
      <c r="G7" s="14">
        <v>297.2</v>
      </c>
      <c r="H7" s="14">
        <v>277.70999999999998</v>
      </c>
      <c r="I7" s="14">
        <v>269.67</v>
      </c>
      <c r="J7" s="14">
        <v>287.04000000000002</v>
      </c>
      <c r="K7" s="14">
        <v>258.79000000000002</v>
      </c>
      <c r="L7" s="14">
        <v>248.98</v>
      </c>
    </row>
    <row r="8" spans="1:12" x14ac:dyDescent="0.2">
      <c r="A8" s="2" t="s">
        <v>59</v>
      </c>
      <c r="B8" s="2" t="s">
        <v>60</v>
      </c>
      <c r="C8" s="2" t="s">
        <v>134</v>
      </c>
      <c r="D8" s="14">
        <v>303.49</v>
      </c>
      <c r="E8" s="14">
        <v>291.73</v>
      </c>
      <c r="F8" s="14">
        <v>282.32</v>
      </c>
      <c r="G8" s="14">
        <v>270.13</v>
      </c>
      <c r="H8" s="14">
        <v>250.88</v>
      </c>
      <c r="I8" s="14">
        <v>242.84</v>
      </c>
      <c r="J8" s="14">
        <v>259.97000000000003</v>
      </c>
      <c r="K8" s="14">
        <v>231.96</v>
      </c>
      <c r="L8" s="14">
        <v>222.06</v>
      </c>
    </row>
    <row r="9" spans="1:12" x14ac:dyDescent="0.2">
      <c r="A9" s="2" t="s">
        <v>61</v>
      </c>
      <c r="B9" s="2" t="s">
        <v>62</v>
      </c>
      <c r="C9" s="2" t="s">
        <v>131</v>
      </c>
      <c r="D9" s="14">
        <v>272.51</v>
      </c>
      <c r="E9" s="16">
        <v>264.43</v>
      </c>
      <c r="F9" s="14">
        <v>256.91000000000003</v>
      </c>
      <c r="G9" s="14">
        <v>248.19</v>
      </c>
      <c r="H9" s="14">
        <v>232.76</v>
      </c>
      <c r="I9" s="14">
        <v>226.12</v>
      </c>
      <c r="J9" s="14">
        <v>239.28</v>
      </c>
      <c r="K9" s="14">
        <v>211.57</v>
      </c>
      <c r="L9" s="14">
        <v>204</v>
      </c>
    </row>
    <row r="10" spans="1:12" x14ac:dyDescent="0.2">
      <c r="A10" s="2" t="s">
        <v>61</v>
      </c>
      <c r="B10" s="2" t="s">
        <v>68</v>
      </c>
      <c r="C10" s="2" t="s">
        <v>132</v>
      </c>
      <c r="D10" s="14">
        <v>271.51</v>
      </c>
      <c r="E10" s="14">
        <v>263.43</v>
      </c>
      <c r="F10" s="14">
        <v>254.91</v>
      </c>
      <c r="G10" s="14">
        <v>247.19</v>
      </c>
      <c r="H10" s="14">
        <v>230.76</v>
      </c>
      <c r="I10" s="14">
        <v>225.12</v>
      </c>
      <c r="J10" s="14">
        <v>238.28</v>
      </c>
      <c r="K10" s="14">
        <v>209.57</v>
      </c>
      <c r="L10" s="14">
        <v>203.72</v>
      </c>
    </row>
    <row r="11" spans="1:12" x14ac:dyDescent="0.2">
      <c r="A11" s="2" t="s">
        <v>63</v>
      </c>
      <c r="B11" s="2" t="s">
        <v>64</v>
      </c>
      <c r="C11" s="2" t="s">
        <v>63</v>
      </c>
      <c r="D11" s="14">
        <v>308.01</v>
      </c>
      <c r="E11" s="14">
        <v>296.25</v>
      </c>
      <c r="F11" s="14">
        <v>286.83999999999997</v>
      </c>
      <c r="G11" s="14">
        <v>274.64999999999998</v>
      </c>
      <c r="H11" s="14">
        <v>255.52</v>
      </c>
      <c r="I11" s="14">
        <v>247.48</v>
      </c>
      <c r="J11" s="14">
        <v>264.49</v>
      </c>
      <c r="K11" s="14">
        <v>236.6</v>
      </c>
      <c r="L11" s="14">
        <v>226.71</v>
      </c>
    </row>
    <row r="12" spans="1:12" x14ac:dyDescent="0.2">
      <c r="A12" s="2" t="s">
        <v>69</v>
      </c>
      <c r="B12" t="s">
        <v>70</v>
      </c>
      <c r="C12" s="2" t="s">
        <v>69</v>
      </c>
      <c r="D12" s="14">
        <v>258.66000000000003</v>
      </c>
      <c r="E12" s="14">
        <v>246.9</v>
      </c>
      <c r="F12" s="14">
        <v>236.5</v>
      </c>
      <c r="G12" s="14">
        <v>225.3</v>
      </c>
      <c r="H12" s="14">
        <v>205.06</v>
      </c>
      <c r="I12" s="14">
        <v>198.01</v>
      </c>
      <c r="J12" s="14">
        <v>215.15</v>
      </c>
      <c r="K12" s="14">
        <v>186.13</v>
      </c>
      <c r="L12" s="14">
        <v>177.24</v>
      </c>
    </row>
    <row r="13" spans="1:12" hidden="1" x14ac:dyDescent="0.2">
      <c r="A13" s="2" t="s">
        <v>71</v>
      </c>
      <c r="B13" s="2" t="s">
        <v>72</v>
      </c>
      <c r="C13" s="2" t="s">
        <v>71</v>
      </c>
      <c r="D13" s="14">
        <v>302.49</v>
      </c>
      <c r="E13" s="14">
        <v>290.73</v>
      </c>
      <c r="F13" s="14">
        <v>280.32</v>
      </c>
      <c r="G13" s="14">
        <v>269.13</v>
      </c>
      <c r="H13" s="14">
        <v>248.88</v>
      </c>
      <c r="I13" s="14">
        <v>241.84</v>
      </c>
      <c r="J13" s="14">
        <v>258.97000000000003</v>
      </c>
      <c r="K13" s="14">
        <v>229.96</v>
      </c>
      <c r="L13" s="14">
        <v>221.06</v>
      </c>
    </row>
    <row r="14" spans="1:12" s="22" customFormat="1" x14ac:dyDescent="0.2">
      <c r="A14" s="2" t="s">
        <v>140</v>
      </c>
      <c r="B14" s="2" t="s">
        <v>141</v>
      </c>
      <c r="C14" s="2" t="s">
        <v>71</v>
      </c>
      <c r="D14" s="14">
        <v>302.49</v>
      </c>
      <c r="E14" s="14">
        <v>290.73</v>
      </c>
      <c r="F14" s="14">
        <v>280.32</v>
      </c>
      <c r="G14" s="14">
        <v>269.13</v>
      </c>
      <c r="H14" s="14">
        <v>248.88</v>
      </c>
      <c r="I14" s="14">
        <v>241.84</v>
      </c>
      <c r="J14" s="14">
        <v>258.97000000000003</v>
      </c>
      <c r="K14" s="14">
        <v>229.96</v>
      </c>
      <c r="L14" s="29">
        <v>221.06</v>
      </c>
    </row>
    <row r="15" spans="1:12" x14ac:dyDescent="0.2">
      <c r="A15" s="27" t="s">
        <v>73</v>
      </c>
      <c r="B15" s="27" t="s">
        <v>74</v>
      </c>
      <c r="C15" s="27" t="s">
        <v>73</v>
      </c>
      <c r="D15" s="22">
        <v>289.51</v>
      </c>
      <c r="E15" s="22">
        <v>279.23</v>
      </c>
      <c r="F15" s="21">
        <v>269.20999999999998</v>
      </c>
      <c r="G15" s="21">
        <v>257.82</v>
      </c>
      <c r="H15" s="21">
        <v>235.42</v>
      </c>
      <c r="I15" s="21">
        <v>227.07</v>
      </c>
      <c r="J15" s="21">
        <v>247.91</v>
      </c>
      <c r="K15" s="21">
        <v>210.39</v>
      </c>
      <c r="L15" s="21">
        <v>200.78</v>
      </c>
    </row>
    <row r="16" spans="1:12" x14ac:dyDescent="0.2">
      <c r="A16" s="2" t="s">
        <v>75</v>
      </c>
      <c r="B16" s="2" t="s">
        <v>76</v>
      </c>
      <c r="C16" s="2" t="s">
        <v>75</v>
      </c>
      <c r="D16" s="14">
        <v>276.33</v>
      </c>
      <c r="E16" s="21">
        <v>266.73</v>
      </c>
      <c r="F16" s="15">
        <v>258.3</v>
      </c>
      <c r="G16" s="15">
        <v>247.6</v>
      </c>
      <c r="H16" s="15">
        <v>231.08</v>
      </c>
      <c r="I16" s="15">
        <v>219.28</v>
      </c>
      <c r="J16" s="15">
        <v>239.09</v>
      </c>
      <c r="K16" s="15">
        <v>202.46</v>
      </c>
      <c r="L16" s="14">
        <v>195.97</v>
      </c>
    </row>
    <row r="17" spans="1:12" x14ac:dyDescent="0.2">
      <c r="A17" s="2" t="s">
        <v>77</v>
      </c>
      <c r="B17" s="2" t="s">
        <v>78</v>
      </c>
      <c r="C17" s="2" t="s">
        <v>77</v>
      </c>
      <c r="D17" s="21">
        <v>160.19999999999999</v>
      </c>
      <c r="E17" s="14">
        <v>152.78</v>
      </c>
      <c r="F17" s="15">
        <v>143.34</v>
      </c>
      <c r="G17" s="15">
        <v>138.63999999999999</v>
      </c>
      <c r="H17" s="15">
        <v>123.55</v>
      </c>
      <c r="I17" s="15">
        <v>117.41</v>
      </c>
      <c r="J17" s="15">
        <v>132.47999999999999</v>
      </c>
      <c r="K17" s="14">
        <v>102.44</v>
      </c>
      <c r="L17" s="21">
        <v>95.93</v>
      </c>
    </row>
    <row r="18" spans="1:12" x14ac:dyDescent="0.2">
      <c r="A18" s="2" t="s">
        <v>79</v>
      </c>
      <c r="B18" s="2" t="s">
        <v>80</v>
      </c>
      <c r="C18" s="2" t="s">
        <v>79</v>
      </c>
      <c r="D18" s="14">
        <v>159.19999999999999</v>
      </c>
      <c r="E18" s="15">
        <v>151.78</v>
      </c>
      <c r="F18" s="15">
        <v>143.34</v>
      </c>
      <c r="G18" s="15">
        <v>137.63999999999999</v>
      </c>
      <c r="H18" s="15">
        <v>123.55</v>
      </c>
      <c r="I18" s="15">
        <v>116.41</v>
      </c>
      <c r="J18" s="15">
        <v>131.47999999999999</v>
      </c>
      <c r="K18" s="14">
        <v>102.44</v>
      </c>
      <c r="L18" s="21">
        <v>94.93</v>
      </c>
    </row>
    <row r="19" spans="1:12" x14ac:dyDescent="0.2">
      <c r="A19" s="2" t="s">
        <v>81</v>
      </c>
      <c r="B19" s="2" t="s">
        <v>82</v>
      </c>
      <c r="C19" s="2" t="s">
        <v>81</v>
      </c>
      <c r="D19" s="14">
        <v>149.46</v>
      </c>
      <c r="E19" s="15">
        <v>142.04</v>
      </c>
      <c r="F19" s="26">
        <v>133.6</v>
      </c>
      <c r="G19" s="26">
        <v>127.9</v>
      </c>
      <c r="H19" s="26">
        <v>114.12</v>
      </c>
      <c r="I19" s="26">
        <v>106.97</v>
      </c>
      <c r="J19" s="26">
        <v>121.74</v>
      </c>
      <c r="K19" s="21">
        <v>93</v>
      </c>
      <c r="L19" s="25">
        <v>0</v>
      </c>
    </row>
    <row r="20" spans="1:12" x14ac:dyDescent="0.2">
      <c r="A20" s="2" t="s">
        <v>83</v>
      </c>
      <c r="B20" s="2" t="s">
        <v>84</v>
      </c>
      <c r="C20" s="2" t="s">
        <v>83</v>
      </c>
      <c r="D20" s="14">
        <v>149.46</v>
      </c>
      <c r="E20" s="15">
        <v>142.04</v>
      </c>
      <c r="F20" s="26">
        <v>133.6</v>
      </c>
      <c r="G20" s="26">
        <v>127.9</v>
      </c>
      <c r="H20" s="26">
        <v>114.12</v>
      </c>
      <c r="I20" s="26">
        <v>106.97</v>
      </c>
      <c r="J20" s="26">
        <v>121.74</v>
      </c>
      <c r="K20" s="21">
        <v>93</v>
      </c>
      <c r="L20" s="21">
        <v>85.5</v>
      </c>
    </row>
    <row r="21" spans="1:12" x14ac:dyDescent="0.2">
      <c r="A21" s="2" t="s">
        <v>85</v>
      </c>
      <c r="B21" s="2" t="s">
        <v>86</v>
      </c>
      <c r="C21" s="2" t="s">
        <v>85</v>
      </c>
      <c r="D21" s="14">
        <v>149.46</v>
      </c>
      <c r="E21" s="15">
        <v>142.04</v>
      </c>
      <c r="F21" s="26">
        <v>133.6</v>
      </c>
      <c r="G21" s="26">
        <v>127.9</v>
      </c>
      <c r="H21" s="26">
        <v>114.12</v>
      </c>
      <c r="I21" s="26">
        <v>106.97</v>
      </c>
      <c r="J21" s="26">
        <v>121.74</v>
      </c>
      <c r="K21" s="21">
        <v>93</v>
      </c>
      <c r="L21" s="21">
        <v>85.5</v>
      </c>
    </row>
    <row r="22" spans="1:12" x14ac:dyDescent="0.2">
      <c r="A22" s="2" t="s">
        <v>87</v>
      </c>
      <c r="B22" s="2" t="s">
        <v>88</v>
      </c>
      <c r="C22" s="2" t="s">
        <v>87</v>
      </c>
      <c r="D22" s="14">
        <v>149.46</v>
      </c>
      <c r="E22" s="15">
        <v>142.04</v>
      </c>
      <c r="F22" s="26">
        <v>133.6</v>
      </c>
      <c r="G22" s="26">
        <v>127.9</v>
      </c>
      <c r="H22" s="26">
        <v>114.12</v>
      </c>
      <c r="I22" s="26">
        <v>106.97</v>
      </c>
      <c r="J22" s="26">
        <v>121.74</v>
      </c>
      <c r="K22" s="21">
        <v>93</v>
      </c>
      <c r="L22" s="21">
        <v>85.5</v>
      </c>
    </row>
    <row r="23" spans="1:12" x14ac:dyDescent="0.2">
      <c r="A23" s="2" t="s">
        <v>89</v>
      </c>
      <c r="B23" s="2" t="s">
        <v>90</v>
      </c>
      <c r="C23" s="2" t="s">
        <v>89</v>
      </c>
      <c r="D23" s="14">
        <v>289.51</v>
      </c>
      <c r="E23" s="15">
        <v>279.23</v>
      </c>
      <c r="F23" s="26">
        <v>269.20999999999998</v>
      </c>
      <c r="G23" s="26">
        <v>257.82</v>
      </c>
      <c r="H23" s="26">
        <v>235.42</v>
      </c>
      <c r="I23" s="26">
        <v>227.07</v>
      </c>
      <c r="J23" s="26">
        <v>247.91</v>
      </c>
      <c r="K23" s="21">
        <v>210.39</v>
      </c>
      <c r="L23" s="21">
        <v>200.78</v>
      </c>
    </row>
    <row r="24" spans="1:12" x14ac:dyDescent="0.2">
      <c r="A24" s="2" t="s">
        <v>91</v>
      </c>
      <c r="B24" s="2" t="s">
        <v>92</v>
      </c>
      <c r="C24" s="2" t="s">
        <v>91</v>
      </c>
      <c r="D24" s="14">
        <v>262.22000000000003</v>
      </c>
      <c r="E24" s="15">
        <v>252.95</v>
      </c>
      <c r="F24" s="15">
        <v>244.31</v>
      </c>
      <c r="G24" s="15">
        <v>235.67</v>
      </c>
      <c r="H24" s="15">
        <v>215.42</v>
      </c>
      <c r="I24" s="15">
        <v>209.47</v>
      </c>
      <c r="J24" s="15">
        <v>235.71</v>
      </c>
      <c r="K24" s="14">
        <v>193.82</v>
      </c>
      <c r="L24" s="14">
        <v>187.73</v>
      </c>
    </row>
    <row r="25" spans="1:12" x14ac:dyDescent="0.2">
      <c r="A25" s="2" t="s">
        <v>93</v>
      </c>
      <c r="B25" s="2" t="s">
        <v>114</v>
      </c>
      <c r="C25" s="2" t="s">
        <v>93</v>
      </c>
      <c r="D25" s="14">
        <v>455.16</v>
      </c>
      <c r="E25" s="15">
        <v>444.88</v>
      </c>
      <c r="F25" s="14">
        <v>434.86</v>
      </c>
      <c r="G25" s="14">
        <v>423.47</v>
      </c>
      <c r="H25" s="14">
        <v>399.17</v>
      </c>
      <c r="I25" s="23">
        <v>0</v>
      </c>
      <c r="J25" s="14">
        <v>413.57</v>
      </c>
      <c r="K25" s="14">
        <v>374.14</v>
      </c>
      <c r="L25" s="23">
        <v>0</v>
      </c>
    </row>
    <row r="26" spans="1:12" x14ac:dyDescent="0.2">
      <c r="A26" s="2" t="s">
        <v>93</v>
      </c>
      <c r="B26" s="2" t="s">
        <v>115</v>
      </c>
      <c r="C26" s="2" t="s">
        <v>93</v>
      </c>
      <c r="D26" s="14">
        <v>315.97000000000003</v>
      </c>
      <c r="E26" s="15">
        <v>303.75</v>
      </c>
      <c r="F26" s="14">
        <v>293.73</v>
      </c>
      <c r="G26" s="14">
        <v>282.33999999999997</v>
      </c>
      <c r="H26" s="14">
        <v>261.43</v>
      </c>
      <c r="I26" s="23">
        <v>0</v>
      </c>
      <c r="J26" s="14">
        <v>272.44</v>
      </c>
      <c r="K26" s="14">
        <v>236.4</v>
      </c>
      <c r="L26" s="23">
        <v>0</v>
      </c>
    </row>
    <row r="27" spans="1:12" x14ac:dyDescent="0.2">
      <c r="A27" s="2" t="s">
        <v>94</v>
      </c>
      <c r="B27" s="2" t="s">
        <v>95</v>
      </c>
      <c r="C27" s="2" t="s">
        <v>94</v>
      </c>
      <c r="D27" s="14">
        <v>338.01</v>
      </c>
      <c r="E27" s="15">
        <v>327.73</v>
      </c>
      <c r="F27" s="14">
        <v>317.70999999999998</v>
      </c>
      <c r="G27" s="14">
        <v>306.32</v>
      </c>
      <c r="H27" s="14">
        <v>285.39999999999998</v>
      </c>
      <c r="I27" s="14">
        <v>276.05</v>
      </c>
      <c r="J27" s="14">
        <v>296.41000000000003</v>
      </c>
      <c r="K27" s="14">
        <v>260.38</v>
      </c>
      <c r="L27" s="14">
        <v>248.77</v>
      </c>
    </row>
    <row r="28" spans="1:12" x14ac:dyDescent="0.2">
      <c r="A28" s="2" t="s">
        <v>96</v>
      </c>
      <c r="B28" s="2" t="s">
        <v>97</v>
      </c>
      <c r="C28" s="2" t="s">
        <v>96</v>
      </c>
      <c r="D28" s="14">
        <v>262.22000000000003</v>
      </c>
      <c r="E28" s="15">
        <v>252.95</v>
      </c>
      <c r="F28" s="14">
        <v>244.31</v>
      </c>
      <c r="G28" s="14">
        <v>235.67</v>
      </c>
      <c r="H28" s="14">
        <v>215.42</v>
      </c>
      <c r="I28" s="14">
        <v>209.47</v>
      </c>
      <c r="J28" s="14">
        <v>235.71</v>
      </c>
      <c r="K28" s="14">
        <v>193.82</v>
      </c>
      <c r="L28" s="14">
        <v>187.73</v>
      </c>
    </row>
    <row r="29" spans="1:12" x14ac:dyDescent="0.2">
      <c r="A29" s="2" t="s">
        <v>98</v>
      </c>
      <c r="B29" s="2" t="s">
        <v>99</v>
      </c>
      <c r="C29" s="2" t="s">
        <v>98</v>
      </c>
      <c r="D29" s="14">
        <v>203.29</v>
      </c>
      <c r="E29" s="14">
        <v>195.21</v>
      </c>
      <c r="F29" s="15">
        <v>186.69</v>
      </c>
      <c r="G29" s="15">
        <v>178.98</v>
      </c>
      <c r="H29" s="15">
        <v>163.28</v>
      </c>
      <c r="I29" s="15">
        <v>157.63999999999999</v>
      </c>
      <c r="J29" s="15">
        <v>170.06</v>
      </c>
      <c r="K29" s="14">
        <v>142.09</v>
      </c>
      <c r="L29" s="14">
        <v>136.24</v>
      </c>
    </row>
    <row r="30" spans="1:12" x14ac:dyDescent="0.2">
      <c r="A30" s="2" t="s">
        <v>100</v>
      </c>
      <c r="B30" s="2" t="s">
        <v>101</v>
      </c>
      <c r="C30" s="2" t="s">
        <v>100</v>
      </c>
      <c r="D30" s="14">
        <v>264.67</v>
      </c>
      <c r="E30" s="14">
        <v>255.41</v>
      </c>
      <c r="F30" s="15">
        <v>246.77</v>
      </c>
      <c r="G30" s="15">
        <v>238.13</v>
      </c>
      <c r="H30" s="15">
        <v>218.35</v>
      </c>
      <c r="I30" s="15">
        <v>212.4</v>
      </c>
      <c r="J30" s="15">
        <v>238.17</v>
      </c>
      <c r="K30" s="14">
        <v>196.75</v>
      </c>
      <c r="L30" s="14">
        <v>190.67</v>
      </c>
    </row>
    <row r="31" spans="1:12" x14ac:dyDescent="0.2">
      <c r="A31" s="2" t="s">
        <v>102</v>
      </c>
      <c r="B31" s="2" t="s">
        <v>103</v>
      </c>
      <c r="C31" s="2" t="s">
        <v>102</v>
      </c>
      <c r="D31" s="14">
        <v>221.32</v>
      </c>
      <c r="E31" s="14">
        <v>212.06</v>
      </c>
      <c r="F31" s="15">
        <v>203.42</v>
      </c>
      <c r="G31" s="15">
        <v>192.78</v>
      </c>
      <c r="H31" s="15">
        <v>175.96</v>
      </c>
      <c r="I31" s="15">
        <v>170.01</v>
      </c>
      <c r="J31" s="15">
        <v>194.82</v>
      </c>
      <c r="K31" s="14">
        <v>154.36000000000001</v>
      </c>
      <c r="L31" s="14">
        <v>148.28</v>
      </c>
    </row>
    <row r="32" spans="1:12" x14ac:dyDescent="0.2">
      <c r="A32" s="2" t="s">
        <v>104</v>
      </c>
      <c r="B32" s="2" t="s">
        <v>105</v>
      </c>
      <c r="C32" s="2" t="s">
        <v>104</v>
      </c>
      <c r="D32" s="14">
        <v>209.61</v>
      </c>
      <c r="E32" s="14">
        <v>203.74</v>
      </c>
      <c r="F32" s="15">
        <v>198.94</v>
      </c>
      <c r="G32" s="15">
        <v>195.12</v>
      </c>
      <c r="H32" s="15">
        <v>188.41</v>
      </c>
      <c r="I32" s="15">
        <v>181.45</v>
      </c>
      <c r="J32" s="15">
        <v>191.77</v>
      </c>
      <c r="K32" s="14">
        <v>175.86</v>
      </c>
      <c r="L32" s="14">
        <v>165.67</v>
      </c>
    </row>
    <row r="33" spans="1:17" x14ac:dyDescent="0.2">
      <c r="A33" s="2" t="s">
        <v>106</v>
      </c>
      <c r="B33" s="2" t="s">
        <v>107</v>
      </c>
      <c r="C33" s="2" t="s">
        <v>106</v>
      </c>
      <c r="D33" s="14">
        <v>262.22000000000003</v>
      </c>
      <c r="E33" s="15">
        <v>252.95</v>
      </c>
      <c r="F33" s="15">
        <v>244.31</v>
      </c>
      <c r="G33" s="15">
        <v>235.67</v>
      </c>
      <c r="H33" s="15">
        <v>215.42</v>
      </c>
      <c r="I33" s="15">
        <v>209.47</v>
      </c>
      <c r="J33" s="15">
        <v>235.71</v>
      </c>
      <c r="K33" s="14">
        <v>193.82</v>
      </c>
      <c r="L33" s="14">
        <v>187.73</v>
      </c>
    </row>
    <row r="34" spans="1:17" x14ac:dyDescent="0.2">
      <c r="A34" s="2" t="s">
        <v>108</v>
      </c>
      <c r="B34" s="2" t="s">
        <v>109</v>
      </c>
      <c r="C34" s="2" t="s">
        <v>108</v>
      </c>
      <c r="D34" s="14">
        <v>148.46</v>
      </c>
      <c r="E34" s="15">
        <v>141.04</v>
      </c>
      <c r="F34" s="15">
        <v>131.6</v>
      </c>
      <c r="G34" s="15">
        <v>126.9</v>
      </c>
      <c r="H34" s="15">
        <v>112.12</v>
      </c>
      <c r="I34" s="15">
        <v>105.97</v>
      </c>
      <c r="J34" s="15">
        <v>120.74</v>
      </c>
      <c r="K34" s="14">
        <v>91</v>
      </c>
      <c r="L34" s="14">
        <v>84.5</v>
      </c>
    </row>
    <row r="35" spans="1:17" x14ac:dyDescent="0.2">
      <c r="A35" s="2" t="s">
        <v>110</v>
      </c>
      <c r="B35" s="2" t="s">
        <v>111</v>
      </c>
      <c r="C35" s="2" t="s">
        <v>110</v>
      </c>
      <c r="D35" s="14">
        <v>147.46</v>
      </c>
      <c r="E35" s="15">
        <v>140.04</v>
      </c>
      <c r="F35" s="15">
        <v>131.6</v>
      </c>
      <c r="G35" s="15">
        <v>125.9</v>
      </c>
      <c r="H35" s="15">
        <v>112.12</v>
      </c>
      <c r="I35" s="15">
        <v>104.97</v>
      </c>
      <c r="J35" s="15">
        <v>119.74</v>
      </c>
      <c r="K35" s="14">
        <v>91</v>
      </c>
      <c r="L35" s="14">
        <v>83.5</v>
      </c>
    </row>
    <row r="36" spans="1:17" x14ac:dyDescent="0.2">
      <c r="A36" s="2" t="s">
        <v>112</v>
      </c>
      <c r="B36" s="2" t="s">
        <v>113</v>
      </c>
      <c r="C36" s="2" t="s">
        <v>112</v>
      </c>
      <c r="D36" s="14">
        <v>114.09</v>
      </c>
      <c r="E36" s="15">
        <v>107.37</v>
      </c>
      <c r="F36" s="15">
        <v>99.89</v>
      </c>
      <c r="G36" s="15">
        <v>95.6</v>
      </c>
      <c r="H36" s="15">
        <v>85.13</v>
      </c>
      <c r="I36" s="15">
        <v>79.540000000000006</v>
      </c>
      <c r="J36" s="15">
        <v>90.99</v>
      </c>
      <c r="K36" s="14">
        <v>67.39</v>
      </c>
      <c r="L36" s="14">
        <v>64.19</v>
      </c>
    </row>
    <row r="37" spans="1:17" x14ac:dyDescent="0.2">
      <c r="B37" s="28" t="s">
        <v>118</v>
      </c>
      <c r="E37" s="1"/>
      <c r="F37" s="1"/>
      <c r="G37" s="1"/>
      <c r="H37" s="1"/>
      <c r="I37" s="1"/>
      <c r="J37" s="1"/>
      <c r="K37" s="4"/>
    </row>
    <row r="38" spans="1:17" x14ac:dyDescent="0.2">
      <c r="E38" s="1"/>
      <c r="F38" s="1"/>
      <c r="G38" s="1"/>
      <c r="H38" s="1"/>
      <c r="I38" s="1"/>
      <c r="J38" s="1"/>
      <c r="K38" s="3"/>
    </row>
    <row r="39" spans="1:17" x14ac:dyDescent="0.2">
      <c r="E39" s="1"/>
      <c r="F39" s="7" t="s">
        <v>116</v>
      </c>
      <c r="G39" s="7" t="s">
        <v>117</v>
      </c>
      <c r="H39" s="7" t="s">
        <v>130</v>
      </c>
      <c r="I39" s="1"/>
      <c r="J39" s="1"/>
      <c r="K39" s="3"/>
    </row>
    <row r="40" spans="1:17" ht="25.5" x14ac:dyDescent="0.2">
      <c r="E40" s="1"/>
      <c r="F40" s="8" t="str">
        <f>'Updated calculators'!C5</f>
        <v>B Business</v>
      </c>
      <c r="G40" s="30" t="str">
        <f>'Updated calculators'!C6</f>
        <v>3-B</v>
      </c>
      <c r="H40" s="3">
        <f>INDEX(D7:L36,MATCH(F40,C7:C36,1),MATCH(G40,D5:L5,1))</f>
        <v>227.07</v>
      </c>
      <c r="I40" s="1"/>
      <c r="J40" s="1"/>
      <c r="K40" s="3"/>
    </row>
    <row r="41" spans="1:17" x14ac:dyDescent="0.2">
      <c r="E41" s="1"/>
      <c r="F41" s="1"/>
      <c r="G41" s="1"/>
      <c r="H41" s="1"/>
      <c r="I41" s="1"/>
      <c r="J41" s="1"/>
      <c r="K41" s="3"/>
    </row>
    <row r="42" spans="1:17" x14ac:dyDescent="0.2">
      <c r="E42" s="1"/>
      <c r="F42" s="1"/>
      <c r="G42" s="1"/>
      <c r="H42" s="1"/>
      <c r="I42" s="1"/>
      <c r="J42" s="1"/>
      <c r="K42" s="3"/>
    </row>
    <row r="43" spans="1:17" x14ac:dyDescent="0.2">
      <c r="E43" s="1"/>
      <c r="F43" s="1"/>
      <c r="G43" s="1"/>
      <c r="H43" s="1"/>
      <c r="I43" s="1"/>
      <c r="J43" s="1"/>
      <c r="K43" s="3"/>
    </row>
    <row r="44" spans="1:17" x14ac:dyDescent="0.2">
      <c r="A44" s="22" t="s">
        <v>43</v>
      </c>
      <c r="B44" s="22" t="s">
        <v>21</v>
      </c>
      <c r="E44" s="1"/>
      <c r="F44" s="1"/>
      <c r="G44" s="1"/>
      <c r="H44" s="1"/>
      <c r="I44" s="1"/>
      <c r="J44" s="1"/>
      <c r="K44" s="3"/>
    </row>
    <row r="45" spans="1:17" x14ac:dyDescent="0.2">
      <c r="A45" s="18"/>
      <c r="B45" s="18"/>
      <c r="E45" s="1"/>
      <c r="F45" s="1"/>
      <c r="G45" s="1"/>
      <c r="H45" s="1"/>
      <c r="I45" s="1"/>
      <c r="J45" s="1"/>
      <c r="K45" s="3"/>
    </row>
    <row r="46" spans="1:17" x14ac:dyDescent="0.2">
      <c r="A46" t="s">
        <v>20</v>
      </c>
      <c r="B46" t="s">
        <v>20</v>
      </c>
    </row>
    <row r="47" spans="1:17" ht="15" x14ac:dyDescent="0.3">
      <c r="A47" s="78" t="s">
        <v>155</v>
      </c>
      <c r="B47" s="77" t="s">
        <v>154</v>
      </c>
    </row>
    <row r="48" spans="1:17" x14ac:dyDescent="0.2">
      <c r="A48" s="10" t="s">
        <v>136</v>
      </c>
      <c r="B48" t="s">
        <v>19</v>
      </c>
      <c r="Q48" s="2"/>
    </row>
    <row r="49" spans="1:8" x14ac:dyDescent="0.2">
      <c r="A49" s="9" t="s">
        <v>135</v>
      </c>
      <c r="B49" t="s">
        <v>18</v>
      </c>
    </row>
    <row r="50" spans="1:8" x14ac:dyDescent="0.2">
      <c r="A50" s="10" t="s">
        <v>137</v>
      </c>
      <c r="B50" t="s">
        <v>17</v>
      </c>
    </row>
    <row r="51" spans="1:8" x14ac:dyDescent="0.2">
      <c r="A51" s="9" t="s">
        <v>42</v>
      </c>
      <c r="B51" t="s">
        <v>16</v>
      </c>
    </row>
    <row r="52" spans="1:8" ht="14.25" x14ac:dyDescent="0.25">
      <c r="A52" s="10" t="s">
        <v>138</v>
      </c>
      <c r="B52" t="s">
        <v>15</v>
      </c>
      <c r="G52" s="5"/>
      <c r="H52" s="5"/>
    </row>
    <row r="53" spans="1:8" x14ac:dyDescent="0.2">
      <c r="A53" s="9" t="s">
        <v>139</v>
      </c>
      <c r="B53" s="22" t="s">
        <v>14</v>
      </c>
    </row>
    <row r="54" spans="1:8" x14ac:dyDescent="0.2">
      <c r="A54" s="10" t="s">
        <v>41</v>
      </c>
      <c r="B54" t="s">
        <v>13</v>
      </c>
    </row>
    <row r="55" spans="1:8" x14ac:dyDescent="0.2">
      <c r="A55" s="9" t="s">
        <v>40</v>
      </c>
      <c r="B55" t="s">
        <v>12</v>
      </c>
    </row>
    <row r="56" spans="1:8" x14ac:dyDescent="0.2">
      <c r="A56" s="10" t="s">
        <v>39</v>
      </c>
      <c r="B56" t="s">
        <v>11</v>
      </c>
    </row>
    <row r="57" spans="1:8" x14ac:dyDescent="0.2">
      <c r="A57" s="9" t="s">
        <v>38</v>
      </c>
    </row>
    <row r="58" spans="1:8" x14ac:dyDescent="0.2">
      <c r="A58" s="10" t="s">
        <v>37</v>
      </c>
    </row>
    <row r="59" spans="1:8" x14ac:dyDescent="0.2">
      <c r="A59" s="9" t="s">
        <v>36</v>
      </c>
    </row>
    <row r="60" spans="1:8" x14ac:dyDescent="0.2">
      <c r="A60" s="10" t="s">
        <v>35</v>
      </c>
    </row>
    <row r="61" spans="1:8" x14ac:dyDescent="0.2">
      <c r="A61" s="9" t="s">
        <v>34</v>
      </c>
    </row>
    <row r="62" spans="1:8" x14ac:dyDescent="0.2">
      <c r="A62" s="10" t="s">
        <v>33</v>
      </c>
    </row>
    <row r="63" spans="1:8" x14ac:dyDescent="0.2">
      <c r="A63" s="9" t="s">
        <v>32</v>
      </c>
    </row>
    <row r="64" spans="1:8" x14ac:dyDescent="0.2">
      <c r="A64" s="10" t="s">
        <v>31</v>
      </c>
    </row>
    <row r="65" spans="1:1" x14ac:dyDescent="0.2">
      <c r="A65" s="12" t="s">
        <v>65</v>
      </c>
    </row>
    <row r="66" spans="1:1" x14ac:dyDescent="0.2">
      <c r="A66" s="10" t="s">
        <v>30</v>
      </c>
    </row>
    <row r="67" spans="1:1" x14ac:dyDescent="0.2">
      <c r="A67" s="12" t="s">
        <v>66</v>
      </c>
    </row>
    <row r="68" spans="1:1" x14ac:dyDescent="0.2">
      <c r="A68" s="10" t="s">
        <v>29</v>
      </c>
    </row>
    <row r="69" spans="1:1" x14ac:dyDescent="0.2">
      <c r="A69" s="9" t="s">
        <v>28</v>
      </c>
    </row>
    <row r="70" spans="1:1" x14ac:dyDescent="0.2">
      <c r="A70" s="10" t="s">
        <v>27</v>
      </c>
    </row>
    <row r="71" spans="1:1" x14ac:dyDescent="0.2">
      <c r="A71" s="9" t="s">
        <v>26</v>
      </c>
    </row>
    <row r="72" spans="1:1" x14ac:dyDescent="0.2">
      <c r="A72" s="10" t="s">
        <v>25</v>
      </c>
    </row>
    <row r="73" spans="1:1" x14ac:dyDescent="0.2">
      <c r="A73" s="9" t="s">
        <v>24</v>
      </c>
    </row>
    <row r="74" spans="1:1" x14ac:dyDescent="0.2">
      <c r="A74" s="10" t="s">
        <v>23</v>
      </c>
    </row>
    <row r="75" spans="1:1" x14ac:dyDescent="0.2">
      <c r="A75" s="9" t="s">
        <v>22</v>
      </c>
    </row>
    <row r="76" spans="1:1" x14ac:dyDescent="0.2">
      <c r="A76" s="13" t="s">
        <v>67</v>
      </c>
    </row>
  </sheetData>
  <phoneticPr fontId="0" type="noConversion"/>
  <pageMargins left="0.75" right="0.75" top="1" bottom="1" header="0.5" footer="0.5"/>
  <pageSetup orientation="portrait" r:id="rId1"/>
  <headerFooter alignWithMargins="0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D A A B Q S w M E F A A C A A g A r m j V W J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C u a N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m j V W L J J 5 A f M A A A A 2 g E A A B M A H A B G b 3 J t d W x h c y 9 T Z W N 0 a W 9 u M S 5 t I K I Y A C i g F A A A A A A A A A A A A A A A A A A A A A A A A A A A A H X Q v Q q D M B Q F 4 F 3 w H U K 6 t C B S 7 T / i J F 2 7 t N B B H K K 9 r a L e l B h B E d + 9 a Y P g k G Y J f O f e E 0 g D m S w 4 k q u + v c C 2 b K v J m Y A H u b G 0 g g 0 J S Q X S t o g 6 V 9 6 K D J S c u w w q N 2 q F A J R 3 L s q U 8 3 K 5 G u I L q y G k e p M m Y x x x l G o k c X T B g k Y 5 w 9 e 3 v H 8 D V U 2 / U f c m G D Z P L u q I V 2 2 N 3 7 B Z 6 t e c Y a B a P e o Q q R I i o Z O j Q y b 3 / / h m c o b 9 j L d m 3 p l 5 b + a D m Y 9 m P p n Z W 0 + O b Z 2 C m E f e n x V / 7 u P K t g o 0 f m 3 w A V B L A Q I t A B Q A A g A I A K 5 o 1 V i d i G a P o w A A A P Y A A A A S A A A A A A A A A A A A A A A A A A A A A A B D b 2 5 m a W c v U G F j a 2 F n Z S 5 4 b W x Q S w E C L Q A U A A I A C A C u a N V Y D 8 r p q 6 Q A A A D p A A A A E w A A A A A A A A A A A A A A A A D v A A A A W 0 N v b n R l b n R f V H l w Z X N d L n h t b F B L A Q I t A B Q A A g A I A K 5 o 1 V i y S e Q H z A A A A N o B A A A T A A A A A A A A A A A A A A A A A O A B A A B G b 3 J t d W x h c y 9 T Z W N 0 a W 9 u M S 5 t U E s F B g A A A A A D A A M A w g A A A P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M N A A A A A A A A w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j F U M T U 6 M z E 6 M T A u N D Q 0 O T Y 4 O V o i I C 8 + P E V u d H J 5 I F R 5 c G U 9 I k Z p b G x D b 2 x 1 b W 5 U e X B l c y I g V m F s d W U 9 I n N C Z 1 l B Q U F B Q U F B Q U F C U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B d X R v U m V t b 3 Z l Z E N v b H V t b n M x L n t D b 2 x 1 b W 4 x L D B 9 J n F 1 b 3 Q 7 L C Z x d W 9 0 O 1 N l Y 3 R p b 2 4 x L 1 R h Y m x l M y 9 B d X R v U m V t b 3 Z l Z E N v b H V t b n M x L n t D b 2 x 1 b W 4 y L D F 9 J n F 1 b 3 Q 7 L C Z x d W 9 0 O 1 N l Y 3 R p b 2 4 x L 1 R h Y m x l M y 9 B d X R v U m V t b 3 Z l Z E N v b H V t b n M x L n t D b 2 x 1 b W 4 z L D J 9 J n F 1 b 3 Q 7 L C Z x d W 9 0 O 1 N l Y 3 R p b 2 4 x L 1 R h Y m x l M y 9 B d X R v U m V t b 3 Z l Z E N v b H V t b n M x L n t D b 2 x 1 b W 4 0 L D N 9 J n F 1 b 3 Q 7 L C Z x d W 9 0 O 1 N l Y 3 R p b 2 4 x L 1 R h Y m x l M y 9 B d X R v U m V t b 3 Z l Z E N v b H V t b n M x L n t D b 2 x 1 b W 4 1 L D R 9 J n F 1 b 3 Q 7 L C Z x d W 9 0 O 1 N l Y 3 R p b 2 4 x L 1 R h Y m x l M y 9 B d X R v U m V t b 3 Z l Z E N v b H V t b n M x L n t D b 2 x 1 b W 4 2 L D V 9 J n F 1 b 3 Q 7 L C Z x d W 9 0 O 1 N l Y 3 R p b 2 4 x L 1 R h Y m x l M y 9 B d X R v U m V t b 3 Z l Z E N v b H V t b n M x L n t D b 2 x 1 b W 4 3 L D Z 9 J n F 1 b 3 Q 7 L C Z x d W 9 0 O 1 N l Y 3 R p b 2 4 x L 1 R h Y m x l M y 9 B d X R v U m V t b 3 Z l Z E N v b H V t b n M x L n t D b 2 x 1 b W 4 4 L D d 9 J n F 1 b 3 Q 7 L C Z x d W 9 0 O 1 N l Y 3 R p b 2 4 x L 1 R h Y m x l M y 9 B d X R v U m V t b 3 Z l Z E N v b H V t b n M x L n t D b 2 x 1 b W 4 5 L D h 9 J n F 1 b 3 Q 7 L C Z x d W 9 0 O 1 N l Y 3 R p b 2 4 x L 1 R h Y m x l M y 9 B d X R v U m V t b 3 Z l Z E N v b H V t b n M x L n t D b 2 x 1 b W 4 x M C w 5 f S Z x d W 9 0 O y w m c X V v d D t T Z W N 0 a W 9 u M S 9 U Y W J s Z T M v Q X V 0 b 1 J l b W 9 2 Z W R D b 2 x 1 b W 5 z M S 5 7 Q 2 9 s d W 1 u M T E s M T B 9 J n F 1 b 3 Q 7 L C Z x d W 9 0 O 1 N l Y 3 R p b 2 4 x L 1 R h Y m x l M y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R h Y m x l M y 9 B d X R v U m V t b 3 Z l Z E N v b H V t b n M x L n t D b 2 x 1 b W 4 x L D B 9 J n F 1 b 3 Q 7 L C Z x d W 9 0 O 1 N l Y 3 R p b 2 4 x L 1 R h Y m x l M y 9 B d X R v U m V t b 3 Z l Z E N v b H V t b n M x L n t D b 2 x 1 b W 4 y L D F 9 J n F 1 b 3 Q 7 L C Z x d W 9 0 O 1 N l Y 3 R p b 2 4 x L 1 R h Y m x l M y 9 B d X R v U m V t b 3 Z l Z E N v b H V t b n M x L n t D b 2 x 1 b W 4 z L D J 9 J n F 1 b 3 Q 7 L C Z x d W 9 0 O 1 N l Y 3 R p b 2 4 x L 1 R h Y m x l M y 9 B d X R v U m V t b 3 Z l Z E N v b H V t b n M x L n t D b 2 x 1 b W 4 0 L D N 9 J n F 1 b 3 Q 7 L C Z x d W 9 0 O 1 N l Y 3 R p b 2 4 x L 1 R h Y m x l M y 9 B d X R v U m V t b 3 Z l Z E N v b H V t b n M x L n t D b 2 x 1 b W 4 1 L D R 9 J n F 1 b 3 Q 7 L C Z x d W 9 0 O 1 N l Y 3 R p b 2 4 x L 1 R h Y m x l M y 9 B d X R v U m V t b 3 Z l Z E N v b H V t b n M x L n t D b 2 x 1 b W 4 2 L D V 9 J n F 1 b 3 Q 7 L C Z x d W 9 0 O 1 N l Y 3 R p b 2 4 x L 1 R h Y m x l M y 9 B d X R v U m V t b 3 Z l Z E N v b H V t b n M x L n t D b 2 x 1 b W 4 3 L D Z 9 J n F 1 b 3 Q 7 L C Z x d W 9 0 O 1 N l Y 3 R p b 2 4 x L 1 R h Y m x l M y 9 B d X R v U m V t b 3 Z l Z E N v b H V t b n M x L n t D b 2 x 1 b W 4 4 L D d 9 J n F 1 b 3 Q 7 L C Z x d W 9 0 O 1 N l Y 3 R p b 2 4 x L 1 R h Y m x l M y 9 B d X R v U m V t b 3 Z l Z E N v b H V t b n M x L n t D b 2 x 1 b W 4 5 L D h 9 J n F 1 b 3 Q 7 L C Z x d W 9 0 O 1 N l Y 3 R p b 2 4 x L 1 R h Y m x l M y 9 B d X R v U m V t b 3 Z l Z E N v b H V t b n M x L n t D b 2 x 1 b W 4 x M C w 5 f S Z x d W 9 0 O y w m c X V v d D t T Z W N 0 a W 9 u M S 9 U Y W J s Z T M v Q X V 0 b 1 J l b W 9 2 Z W R D b 2 x 1 b W 5 z M S 5 7 Q 2 9 s d W 1 u M T E s M T B 9 J n F 1 b 3 Q 7 L C Z x d W 9 0 O 1 N l Y 3 R p b 2 4 x L 1 R h Y m x l M y 9 B d X R v U m V t b 3 Z l Z E N v b H V t b n M x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l / 0 H 6 3 Q d k q 5 0 A G D U y q + s w A A A A A C A A A A A A A D Z g A A w A A A A B A A A A A o M s V w 6 X K Z C B T 1 a m X Q f W q W A A A A A A S A A A C g A A A A E A A A A J k J z 4 z W X y F F z c / a G h Z X 2 b V Q A A A A U X 9 b U 2 5 Y Y 2 / P J c u / l x m E w R t f M 6 W p 6 9 4 E y r Z j U j b x K L O 8 b 1 / m j f 6 5 S 5 W / L 5 g R 8 W y o Y S u u q W f X L B u w n 4 k 5 / k u C n Y v f e 0 b J T I R P q v V X 2 n F g J D c U A A A A E g K A y 1 L E j H P t L 9 V 8 b 1 e Z y 2 i d A S A = < / D a t a M a s h u p > 
</file>

<file path=customXml/itemProps1.xml><?xml version="1.0" encoding="utf-8"?>
<ds:datastoreItem xmlns:ds="http://schemas.openxmlformats.org/officeDocument/2006/customXml" ds:itemID="{D70D551C-FD2B-4945-923D-23AF39C8A9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calculators</vt:lpstr>
      <vt:lpstr>Base tabulation Data</vt:lpstr>
      <vt:lpstr>'Updated calculators'!Print_Area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Godley</cp:lastModifiedBy>
  <cp:lastPrinted>2024-09-16T20:12:58Z</cp:lastPrinted>
  <dcterms:created xsi:type="dcterms:W3CDTF">2006-06-16T20:44:32Z</dcterms:created>
  <dcterms:modified xsi:type="dcterms:W3CDTF">2024-09-17T14:08:43Z</dcterms:modified>
</cp:coreProperties>
</file>